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REAL\5-Ecologie\DBAG\08_GQ\15_Gestion_crise\00_BAG\01_BSH\04_Carto\Barrages\"/>
    </mc:Choice>
  </mc:AlternateContent>
  <xr:revisionPtr revIDLastSave="0" documentId="13_ncr:1_{B3E67C9D-DC19-4523-AC37-A2145D66F61F}" xr6:coauthVersionLast="47" xr6:coauthVersionMax="47" xr10:uidLastSave="{00000000-0000-0000-0000-000000000000}"/>
  <bookViews>
    <workbookView xWindow="-120" yWindow="-120" windowWidth="25440" windowHeight="15270" tabRatio="1000" firstSheet="1" activeTab="1" xr2:uid="{00000000-000D-0000-FFFF-FFFF00000000}"/>
  </bookViews>
  <sheets>
    <sheet name="Lisez-moi" sheetId="1" r:id="rId1"/>
    <sheet name="Réserves 2025" sheetId="2" r:id="rId2"/>
    <sheet name="Bilan_BSH" sheetId="3" r:id="rId3"/>
    <sheet name="Cartographie" sheetId="4" r:id="rId4"/>
    <sheet name="Réserves 2024" sheetId="5" r:id="rId5"/>
    <sheet name="Correspondance CODE" sheetId="6" r:id="rId6"/>
    <sheet name="suivi_droits_acquis_Entraygues" sheetId="7" r:id="rId7"/>
  </sheets>
  <definedNames>
    <definedName name="_xlnm._FilterDatabase" localSheetId="1" hidden="1">'Réserves 2025'!$A$1:$BQ$1</definedName>
    <definedName name="Excel_BuiltIn__FilterDatabase" localSheetId="4">'Réserves 2024'!#REF!</definedName>
    <definedName name="Excel_BuiltIn__FilterDatabase" localSheetId="1">'Réserves 2025'!$A$1:$BN$14</definedName>
    <definedName name="_xlnm.Print_Area" localSheetId="4">'Réserves 2024'!#REF!</definedName>
    <definedName name="_xlnm.Print_Area" localSheetId="1">'Réserves 2025'!$A$1:$BM$73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6" i="3" l="1"/>
  <c r="E25" i="3"/>
  <c r="E24" i="3"/>
  <c r="E22" i="3"/>
  <c r="E23" i="3"/>
  <c r="E21" i="3"/>
  <c r="E20" i="3"/>
  <c r="E19" i="3"/>
  <c r="C26" i="3"/>
  <c r="C25" i="3"/>
  <c r="C24" i="3"/>
  <c r="C23" i="3"/>
  <c r="C22" i="3"/>
  <c r="C21" i="3"/>
  <c r="C20" i="3"/>
  <c r="C19" i="3"/>
  <c r="AC16" i="2"/>
  <c r="S20" i="3" s="1"/>
  <c r="E11" i="3"/>
  <c r="E10" i="3"/>
  <c r="E9" i="3"/>
  <c r="E8" i="3"/>
  <c r="E7" i="3"/>
  <c r="E6" i="3"/>
  <c r="E5" i="3"/>
  <c r="E4" i="3"/>
  <c r="C11" i="3"/>
  <c r="C10" i="3"/>
  <c r="C9" i="3"/>
  <c r="C8" i="3"/>
  <c r="C7" i="3"/>
  <c r="C6" i="3"/>
  <c r="C5" i="3"/>
  <c r="C4" i="3"/>
  <c r="C66" i="4"/>
  <c r="C65" i="4"/>
  <c r="D129" i="3"/>
  <c r="C129" i="3"/>
  <c r="D127" i="3"/>
  <c r="C127" i="3"/>
  <c r="D126" i="3"/>
  <c r="C126" i="3"/>
  <c r="D125" i="3"/>
  <c r="C125" i="3"/>
  <c r="D124" i="3"/>
  <c r="C124" i="3"/>
  <c r="D123" i="3"/>
  <c r="C123" i="3"/>
  <c r="D122" i="3"/>
  <c r="C122" i="3"/>
  <c r="D121" i="3"/>
  <c r="C121" i="3"/>
  <c r="D120" i="3"/>
  <c r="C120" i="3"/>
  <c r="U114" i="3"/>
  <c r="T114" i="3"/>
  <c r="C114" i="3"/>
  <c r="U112" i="3"/>
  <c r="T112" i="3"/>
  <c r="C112" i="3"/>
  <c r="U111" i="3"/>
  <c r="T111" i="3"/>
  <c r="C111" i="3"/>
  <c r="U110" i="3"/>
  <c r="T110" i="3"/>
  <c r="C110" i="3"/>
  <c r="U109" i="3"/>
  <c r="T109" i="3"/>
  <c r="S109" i="3"/>
  <c r="C109" i="3"/>
  <c r="U108" i="3"/>
  <c r="T108" i="3"/>
  <c r="C108" i="3"/>
  <c r="U107" i="3"/>
  <c r="T107" i="3"/>
  <c r="S107" i="3"/>
  <c r="C107" i="3"/>
  <c r="U106" i="3"/>
  <c r="T106" i="3"/>
  <c r="S106" i="3"/>
  <c r="C106" i="3"/>
  <c r="U105" i="3"/>
  <c r="T105" i="3"/>
  <c r="C105" i="3"/>
  <c r="AO99" i="3"/>
  <c r="AN99" i="3"/>
  <c r="AE99" i="3"/>
  <c r="AD99" i="3"/>
  <c r="U99" i="3"/>
  <c r="T99" i="3"/>
  <c r="C99" i="3"/>
  <c r="AO97" i="3"/>
  <c r="AN97" i="3"/>
  <c r="AE97" i="3"/>
  <c r="AD97" i="3"/>
  <c r="U97" i="3"/>
  <c r="T97" i="3"/>
  <c r="C97" i="3"/>
  <c r="AO96" i="3"/>
  <c r="AN96" i="3"/>
  <c r="AE96" i="3"/>
  <c r="AD96" i="3"/>
  <c r="U96" i="3"/>
  <c r="T96" i="3"/>
  <c r="C96" i="3"/>
  <c r="AO95" i="3"/>
  <c r="AN95" i="3"/>
  <c r="AE95" i="3"/>
  <c r="AD95" i="3"/>
  <c r="U95" i="3"/>
  <c r="T95" i="3"/>
  <c r="C95" i="3"/>
  <c r="AS94" i="3"/>
  <c r="AO94" i="3"/>
  <c r="AN94" i="3"/>
  <c r="AM94" i="3"/>
  <c r="AE94" i="3"/>
  <c r="AD94" i="3"/>
  <c r="AC94" i="3"/>
  <c r="AI94" i="3" s="1"/>
  <c r="U94" i="3"/>
  <c r="T94" i="3"/>
  <c r="S94" i="3"/>
  <c r="C94" i="3"/>
  <c r="AO93" i="3"/>
  <c r="AN93" i="3"/>
  <c r="AE93" i="3"/>
  <c r="AD93" i="3"/>
  <c r="U93" i="3"/>
  <c r="T93" i="3"/>
  <c r="C93" i="3"/>
  <c r="AO92" i="3"/>
  <c r="AN92" i="3"/>
  <c r="AE92" i="3"/>
  <c r="AD92" i="3"/>
  <c r="AC92" i="3"/>
  <c r="AI92" i="3" s="1"/>
  <c r="U92" i="3"/>
  <c r="T92" i="3"/>
  <c r="S92" i="3"/>
  <c r="C92" i="3"/>
  <c r="AO91" i="3"/>
  <c r="AN91" i="3"/>
  <c r="AM91" i="3"/>
  <c r="AQ91" i="3" s="1"/>
  <c r="AE91" i="3"/>
  <c r="AD91" i="3"/>
  <c r="AC91" i="3"/>
  <c r="U91" i="3"/>
  <c r="T91" i="3"/>
  <c r="S91" i="3"/>
  <c r="W91" i="3" s="1"/>
  <c r="C91" i="3"/>
  <c r="AO90" i="3"/>
  <c r="AN90" i="3"/>
  <c r="AE90" i="3"/>
  <c r="AD90" i="3"/>
  <c r="U90" i="3"/>
  <c r="T90" i="3"/>
  <c r="C90" i="3"/>
  <c r="AO85" i="3"/>
  <c r="AN85" i="3"/>
  <c r="AE85" i="3"/>
  <c r="AD85" i="3"/>
  <c r="U85" i="3"/>
  <c r="T85" i="3"/>
  <c r="C85" i="3"/>
  <c r="AO83" i="3"/>
  <c r="AN83" i="3"/>
  <c r="AE83" i="3"/>
  <c r="AD83" i="3"/>
  <c r="U83" i="3"/>
  <c r="T83" i="3"/>
  <c r="C83" i="3"/>
  <c r="AO82" i="3"/>
  <c r="AN82" i="3"/>
  <c r="AE82" i="3"/>
  <c r="AD82" i="3"/>
  <c r="U82" i="3"/>
  <c r="T82" i="3"/>
  <c r="C82" i="3"/>
  <c r="AO81" i="3"/>
  <c r="AN81" i="3"/>
  <c r="AE81" i="3"/>
  <c r="AD81" i="3"/>
  <c r="U81" i="3"/>
  <c r="T81" i="3"/>
  <c r="C81" i="3"/>
  <c r="AO80" i="3"/>
  <c r="AN80" i="3"/>
  <c r="AM80" i="3"/>
  <c r="AE80" i="3"/>
  <c r="AD80" i="3"/>
  <c r="AC80" i="3"/>
  <c r="AG80" i="3" s="1"/>
  <c r="U80" i="3"/>
  <c r="T80" i="3"/>
  <c r="S80" i="3"/>
  <c r="Y94" i="3" s="1"/>
  <c r="C80" i="3"/>
  <c r="AO79" i="3"/>
  <c r="AN79" i="3"/>
  <c r="AE79" i="3"/>
  <c r="AD79" i="3"/>
  <c r="U79" i="3"/>
  <c r="T79" i="3"/>
  <c r="C79" i="3"/>
  <c r="AO78" i="3"/>
  <c r="AN78" i="3"/>
  <c r="AM78" i="3"/>
  <c r="AE78" i="3"/>
  <c r="AD78" i="3"/>
  <c r="AC78" i="3"/>
  <c r="AI78" i="3" s="1"/>
  <c r="U78" i="3"/>
  <c r="T78" i="3"/>
  <c r="S78" i="3"/>
  <c r="C78" i="3"/>
  <c r="AO77" i="3"/>
  <c r="AN77" i="3"/>
  <c r="AM77" i="3"/>
  <c r="AE77" i="3"/>
  <c r="AD77" i="3"/>
  <c r="AC77" i="3"/>
  <c r="U77" i="3"/>
  <c r="T77" i="3"/>
  <c r="S77" i="3"/>
  <c r="C77" i="3"/>
  <c r="AO76" i="3"/>
  <c r="AN76" i="3"/>
  <c r="AE76" i="3"/>
  <c r="AD76" i="3"/>
  <c r="U76" i="3"/>
  <c r="T76" i="3"/>
  <c r="C76" i="3"/>
  <c r="AO71" i="3"/>
  <c r="AN71" i="3"/>
  <c r="AE71" i="3"/>
  <c r="AD71" i="3"/>
  <c r="U71" i="3"/>
  <c r="T71" i="3"/>
  <c r="C71" i="3"/>
  <c r="AO69" i="3"/>
  <c r="AN69" i="3"/>
  <c r="AE69" i="3"/>
  <c r="AD69" i="3"/>
  <c r="U69" i="3"/>
  <c r="T69" i="3"/>
  <c r="C69" i="3"/>
  <c r="AO68" i="3"/>
  <c r="AN68" i="3"/>
  <c r="AE68" i="3"/>
  <c r="AD68" i="3"/>
  <c r="U68" i="3"/>
  <c r="T68" i="3"/>
  <c r="C68" i="3"/>
  <c r="AO67" i="3"/>
  <c r="AN67" i="3"/>
  <c r="AE67" i="3"/>
  <c r="AD67" i="3"/>
  <c r="U67" i="3"/>
  <c r="T67" i="3"/>
  <c r="C67" i="3"/>
  <c r="AO66" i="3"/>
  <c r="AN66" i="3"/>
  <c r="AM66" i="3"/>
  <c r="AQ66" i="3" s="1"/>
  <c r="AE66" i="3"/>
  <c r="AD66" i="3"/>
  <c r="AC66" i="3"/>
  <c r="U66" i="3"/>
  <c r="T66" i="3"/>
  <c r="S66" i="3"/>
  <c r="C66" i="3"/>
  <c r="AO65" i="3"/>
  <c r="AN65" i="3"/>
  <c r="AE65" i="3"/>
  <c r="AD65" i="3"/>
  <c r="U65" i="3"/>
  <c r="T65" i="3"/>
  <c r="C65" i="3"/>
  <c r="AO64" i="3"/>
  <c r="AN64" i="3"/>
  <c r="AM64" i="3"/>
  <c r="AQ64" i="3" s="1"/>
  <c r="AE64" i="3"/>
  <c r="AD64" i="3"/>
  <c r="AC64" i="3"/>
  <c r="AG64" i="3" s="1"/>
  <c r="U64" i="3"/>
  <c r="T64" i="3"/>
  <c r="S64" i="3"/>
  <c r="Y78" i="3" s="1"/>
  <c r="C64" i="3"/>
  <c r="AO63" i="3"/>
  <c r="AN63" i="3"/>
  <c r="AM63" i="3"/>
  <c r="AQ63" i="3" s="1"/>
  <c r="AE63" i="3"/>
  <c r="AD63" i="3"/>
  <c r="U63" i="3"/>
  <c r="T63" i="3"/>
  <c r="S63" i="3"/>
  <c r="C63" i="3"/>
  <c r="AO62" i="3"/>
  <c r="AN62" i="3"/>
  <c r="AE62" i="3"/>
  <c r="AD62" i="3"/>
  <c r="U62" i="3"/>
  <c r="T62" i="3"/>
  <c r="C62" i="3"/>
  <c r="AO57" i="3"/>
  <c r="AN57" i="3"/>
  <c r="AE57" i="3"/>
  <c r="AD57" i="3"/>
  <c r="U57" i="3"/>
  <c r="T57" i="3"/>
  <c r="C57" i="3"/>
  <c r="AO55" i="3"/>
  <c r="AN55" i="3"/>
  <c r="AE55" i="3"/>
  <c r="AD55" i="3"/>
  <c r="U55" i="3"/>
  <c r="T55" i="3"/>
  <c r="C55" i="3"/>
  <c r="AO54" i="3"/>
  <c r="AN54" i="3"/>
  <c r="AE54" i="3"/>
  <c r="AD54" i="3"/>
  <c r="U54" i="3"/>
  <c r="T54" i="3"/>
  <c r="C54" i="3"/>
  <c r="AO53" i="3"/>
  <c r="AN53" i="3"/>
  <c r="AE53" i="3"/>
  <c r="AD53" i="3"/>
  <c r="U53" i="3"/>
  <c r="T53" i="3"/>
  <c r="C53" i="3"/>
  <c r="AO52" i="3"/>
  <c r="AN52" i="3"/>
  <c r="AM52" i="3"/>
  <c r="AQ52" i="3" s="1"/>
  <c r="AE52" i="3"/>
  <c r="AD52" i="3"/>
  <c r="AC52" i="3"/>
  <c r="U52" i="3"/>
  <c r="T52" i="3"/>
  <c r="S52" i="3"/>
  <c r="C52" i="3"/>
  <c r="AO51" i="3"/>
  <c r="AN51" i="3"/>
  <c r="AE51" i="3"/>
  <c r="AD51" i="3"/>
  <c r="U51" i="3"/>
  <c r="T51" i="3"/>
  <c r="C51" i="3"/>
  <c r="AO50" i="3"/>
  <c r="AN50" i="3"/>
  <c r="AM50" i="3"/>
  <c r="AE50" i="3"/>
  <c r="AD50" i="3"/>
  <c r="AC50" i="3"/>
  <c r="AG50" i="3" s="1"/>
  <c r="U50" i="3"/>
  <c r="T50" i="3"/>
  <c r="S50" i="3"/>
  <c r="W50" i="3" s="1"/>
  <c r="C50" i="3"/>
  <c r="AO49" i="3"/>
  <c r="AN49" i="3"/>
  <c r="AM49" i="3"/>
  <c r="AE49" i="3"/>
  <c r="AD49" i="3"/>
  <c r="AC49" i="3"/>
  <c r="U49" i="3"/>
  <c r="T49" i="3"/>
  <c r="S49" i="3"/>
  <c r="AI49" i="3" s="1"/>
  <c r="C49" i="3"/>
  <c r="AO48" i="3"/>
  <c r="AN48" i="3"/>
  <c r="AE48" i="3"/>
  <c r="AD48" i="3"/>
  <c r="U48" i="3"/>
  <c r="T48" i="3"/>
  <c r="C48" i="3"/>
  <c r="AO43" i="3"/>
  <c r="AN43" i="3"/>
  <c r="AE43" i="3"/>
  <c r="AD43" i="3"/>
  <c r="U43" i="3"/>
  <c r="T43" i="3"/>
  <c r="C43" i="3"/>
  <c r="AO41" i="3"/>
  <c r="AN41" i="3"/>
  <c r="AE41" i="3"/>
  <c r="AD41" i="3"/>
  <c r="U41" i="3"/>
  <c r="T41" i="3"/>
  <c r="C41" i="3"/>
  <c r="AO40" i="3"/>
  <c r="AN40" i="3"/>
  <c r="AE40" i="3"/>
  <c r="AD40" i="3"/>
  <c r="U40" i="3"/>
  <c r="T40" i="3"/>
  <c r="C40" i="3"/>
  <c r="AO39" i="3"/>
  <c r="AN39" i="3"/>
  <c r="AE39" i="3"/>
  <c r="AD39" i="3"/>
  <c r="U39" i="3"/>
  <c r="T39" i="3"/>
  <c r="C39" i="3"/>
  <c r="AO38" i="3"/>
  <c r="AN38" i="3"/>
  <c r="AM38" i="3"/>
  <c r="AE38" i="3"/>
  <c r="AD38" i="3"/>
  <c r="AC38" i="3"/>
  <c r="U38" i="3"/>
  <c r="T38" i="3"/>
  <c r="S38" i="3"/>
  <c r="W38" i="3" s="1"/>
  <c r="C38" i="3"/>
  <c r="AO37" i="3"/>
  <c r="AN37" i="3"/>
  <c r="AE37" i="3"/>
  <c r="AD37" i="3"/>
  <c r="U37" i="3"/>
  <c r="T37" i="3"/>
  <c r="C37" i="3"/>
  <c r="AO36" i="3"/>
  <c r="AN36" i="3"/>
  <c r="AM36" i="3"/>
  <c r="AE36" i="3"/>
  <c r="AD36" i="3"/>
  <c r="AC36" i="3"/>
  <c r="U36" i="3"/>
  <c r="T36" i="3"/>
  <c r="S36" i="3"/>
  <c r="C36" i="3"/>
  <c r="AO35" i="3"/>
  <c r="AN35" i="3"/>
  <c r="AM35" i="3"/>
  <c r="AQ35" i="3" s="1"/>
  <c r="AE35" i="3"/>
  <c r="AD35" i="3"/>
  <c r="AC35" i="3"/>
  <c r="U35" i="3"/>
  <c r="T35" i="3"/>
  <c r="S35" i="3"/>
  <c r="C35" i="3"/>
  <c r="AO34" i="3"/>
  <c r="AN34" i="3"/>
  <c r="AE34" i="3"/>
  <c r="AD34" i="3"/>
  <c r="U34" i="3"/>
  <c r="T34" i="3"/>
  <c r="C34" i="3"/>
  <c r="AE26" i="3"/>
  <c r="AD26" i="3"/>
  <c r="U26" i="3"/>
  <c r="T26" i="3"/>
  <c r="AE25" i="3"/>
  <c r="AD25" i="3"/>
  <c r="U25" i="3"/>
  <c r="T25" i="3"/>
  <c r="AE24" i="3"/>
  <c r="AD24" i="3"/>
  <c r="U24" i="3"/>
  <c r="T24" i="3"/>
  <c r="AE23" i="3"/>
  <c r="AD23" i="3"/>
  <c r="AC23" i="3"/>
  <c r="U23" i="3"/>
  <c r="T23" i="3"/>
  <c r="S23" i="3"/>
  <c r="W23" i="3" s="1"/>
  <c r="AE22" i="3"/>
  <c r="AD22" i="3"/>
  <c r="U22" i="3"/>
  <c r="T22" i="3"/>
  <c r="AE21" i="3"/>
  <c r="AD21" i="3"/>
  <c r="AC21" i="3"/>
  <c r="AG21" i="3" s="1"/>
  <c r="U21" i="3"/>
  <c r="T21" i="3"/>
  <c r="S21" i="3"/>
  <c r="AE20" i="3"/>
  <c r="AD20" i="3"/>
  <c r="AC20" i="3"/>
  <c r="U20" i="3"/>
  <c r="T20" i="3"/>
  <c r="AE19" i="3"/>
  <c r="AD19" i="3"/>
  <c r="U19" i="3"/>
  <c r="T19" i="3"/>
  <c r="AE11" i="3"/>
  <c r="AD11" i="3"/>
  <c r="U11" i="3"/>
  <c r="T11" i="3"/>
  <c r="AE10" i="3"/>
  <c r="AD10" i="3"/>
  <c r="U10" i="3"/>
  <c r="T10" i="3"/>
  <c r="AE9" i="3"/>
  <c r="AD9" i="3"/>
  <c r="U9" i="3"/>
  <c r="T9" i="3"/>
  <c r="AC8" i="3"/>
  <c r="U8" i="3"/>
  <c r="T8" i="3"/>
  <c r="S8" i="3"/>
  <c r="W8" i="3" s="1"/>
  <c r="AE7" i="3"/>
  <c r="AD7" i="3"/>
  <c r="U7" i="3"/>
  <c r="T7" i="3"/>
  <c r="AE6" i="3"/>
  <c r="AD6" i="3"/>
  <c r="AC6" i="3"/>
  <c r="U6" i="3"/>
  <c r="T6" i="3"/>
  <c r="S6" i="3"/>
  <c r="AE5" i="3"/>
  <c r="AD5" i="3"/>
  <c r="U5" i="3"/>
  <c r="T5" i="3"/>
  <c r="S5" i="3"/>
  <c r="AE4" i="3"/>
  <c r="AD4" i="3"/>
  <c r="U4" i="3"/>
  <c r="T4" i="3"/>
  <c r="AM75" i="2"/>
  <c r="AU73" i="2"/>
  <c r="AM71" i="3" s="1"/>
  <c r="AS73" i="2"/>
  <c r="AC71" i="3" s="1"/>
  <c r="AQ73" i="2"/>
  <c r="S71" i="3" s="1"/>
  <c r="AO73" i="2"/>
  <c r="AM57" i="3" s="1"/>
  <c r="AQ57" i="3" s="1"/>
  <c r="AM73" i="2"/>
  <c r="AC57" i="3" s="1"/>
  <c r="AG57" i="3" s="1"/>
  <c r="AK73" i="2"/>
  <c r="S57" i="3" s="1"/>
  <c r="AI73" i="2"/>
  <c r="AM43" i="3" s="1"/>
  <c r="AG73" i="2"/>
  <c r="AE73" i="2"/>
  <c r="S43" i="3" s="1"/>
  <c r="P73" i="2"/>
  <c r="O73" i="2"/>
  <c r="N73" i="2"/>
  <c r="M73" i="2"/>
  <c r="L73" i="2"/>
  <c r="K73" i="2"/>
  <c r="J73" i="2"/>
  <c r="I73" i="2"/>
  <c r="H73" i="2"/>
  <c r="G73" i="2"/>
  <c r="F73" i="2"/>
  <c r="E73" i="2"/>
  <c r="BJ71" i="2"/>
  <c r="BH71" i="2"/>
  <c r="BF71" i="2"/>
  <c r="BD71" i="2"/>
  <c r="BB71" i="2"/>
  <c r="AZ71" i="2"/>
  <c r="AX71" i="2"/>
  <c r="AV71" i="2"/>
  <c r="BJ70" i="2"/>
  <c r="BH70" i="2"/>
  <c r="BF70" i="2"/>
  <c r="BD70" i="2"/>
  <c r="BB70" i="2"/>
  <c r="AZ70" i="2"/>
  <c r="AX70" i="2"/>
  <c r="AV70" i="2"/>
  <c r="AT70" i="2"/>
  <c r="AR70" i="2"/>
  <c r="AP70" i="2"/>
  <c r="AN70" i="2"/>
  <c r="AL70" i="2"/>
  <c r="BL69" i="2"/>
  <c r="BJ69" i="2"/>
  <c r="BH69" i="2"/>
  <c r="BF69" i="2"/>
  <c r="K101" i="3" s="1"/>
  <c r="BD69" i="2"/>
  <c r="BB69" i="2"/>
  <c r="AZ69" i="2"/>
  <c r="AX69" i="2"/>
  <c r="AV69" i="2"/>
  <c r="AT69" i="2"/>
  <c r="AR69" i="2"/>
  <c r="AP69" i="2"/>
  <c r="AN69" i="2"/>
  <c r="AL69" i="2"/>
  <c r="AJ69" i="2"/>
  <c r="AJ73" i="2" s="1"/>
  <c r="AH69" i="2"/>
  <c r="AH73" i="2" s="1"/>
  <c r="AB43" i="3" s="1"/>
  <c r="AF43" i="3" s="1"/>
  <c r="AF69" i="2"/>
  <c r="AF73" i="2" s="1"/>
  <c r="X69" i="2"/>
  <c r="V69" i="2"/>
  <c r="B129" i="3" s="1"/>
  <c r="AZ68" i="2"/>
  <c r="AX68" i="2"/>
  <c r="AV68" i="2"/>
  <c r="AT68" i="2"/>
  <c r="AR68" i="2"/>
  <c r="AP68" i="2"/>
  <c r="BJ67" i="2"/>
  <c r="BH67" i="2"/>
  <c r="BF67" i="2"/>
  <c r="BD67" i="2"/>
  <c r="BB67" i="2"/>
  <c r="AZ67" i="2"/>
  <c r="AX67" i="2"/>
  <c r="AV67" i="2"/>
  <c r="AT67" i="2"/>
  <c r="AR67" i="2"/>
  <c r="AP67" i="2"/>
  <c r="AN67" i="2"/>
  <c r="AL67" i="2"/>
  <c r="BJ66" i="2"/>
  <c r="BH66" i="2"/>
  <c r="BF66" i="2"/>
  <c r="BD66" i="2"/>
  <c r="BB66" i="2"/>
  <c r="AZ66" i="2"/>
  <c r="AX66" i="2"/>
  <c r="AV66" i="2"/>
  <c r="AT66" i="2"/>
  <c r="AR66" i="2"/>
  <c r="AP66" i="2"/>
  <c r="AN66" i="2"/>
  <c r="AL66" i="2"/>
  <c r="S66" i="2"/>
  <c r="R66" i="2"/>
  <c r="Q66" i="2"/>
  <c r="Q73" i="2" s="1"/>
  <c r="BJ65" i="2"/>
  <c r="BI65" i="2"/>
  <c r="BI73" i="2" s="1"/>
  <c r="BH65" i="2"/>
  <c r="BG65" i="2"/>
  <c r="BG73" i="2" s="1"/>
  <c r="BH73" i="2" s="1"/>
  <c r="BF65" i="2"/>
  <c r="BE65" i="2"/>
  <c r="BE73" i="2" s="1"/>
  <c r="BD65" i="2"/>
  <c r="BC65" i="2"/>
  <c r="BC73" i="2" s="1"/>
  <c r="S99" i="3" s="1"/>
  <c r="BB65" i="2"/>
  <c r="BA65" i="2"/>
  <c r="BA73" i="2" s="1"/>
  <c r="AZ65" i="2"/>
  <c r="AY65" i="2"/>
  <c r="AY73" i="2" s="1"/>
  <c r="AX65" i="2"/>
  <c r="AW65" i="2"/>
  <c r="AW73" i="2" s="1"/>
  <c r="AV65" i="2"/>
  <c r="AT65" i="2"/>
  <c r="AR65" i="2"/>
  <c r="AP65" i="2"/>
  <c r="AN65" i="2"/>
  <c r="AL65" i="2"/>
  <c r="S65" i="2"/>
  <c r="S73" i="2" s="1"/>
  <c r="AT73" i="2" s="1"/>
  <c r="R65" i="2"/>
  <c r="R73" i="2" s="1"/>
  <c r="BJ64" i="2"/>
  <c r="BH64" i="2"/>
  <c r="BF64" i="2"/>
  <c r="BD64" i="2"/>
  <c r="BB64" i="2"/>
  <c r="AZ64" i="2"/>
  <c r="AX64" i="2"/>
  <c r="AV64" i="2"/>
  <c r="AT64" i="2"/>
  <c r="AR64" i="2"/>
  <c r="AP64" i="2"/>
  <c r="AN64" i="2"/>
  <c r="AL64" i="2"/>
  <c r="AM60" i="2"/>
  <c r="BK58" i="2"/>
  <c r="BJ58" i="2"/>
  <c r="BI58" i="2"/>
  <c r="S111" i="3" s="1"/>
  <c r="BG58" i="2"/>
  <c r="BF58" i="2"/>
  <c r="BE58" i="2"/>
  <c r="AC96" i="3" s="1"/>
  <c r="BC58" i="2"/>
  <c r="BA58" i="2"/>
  <c r="AM82" i="3" s="1"/>
  <c r="AY58" i="2"/>
  <c r="AC82" i="3" s="1"/>
  <c r="AX58" i="2"/>
  <c r="AW58" i="2"/>
  <c r="S82" i="3" s="1"/>
  <c r="AU58" i="2"/>
  <c r="AM68" i="3" s="1"/>
  <c r="AT58" i="2"/>
  <c r="AS58" i="2"/>
  <c r="AC68" i="3" s="1"/>
  <c r="AQ58" i="2"/>
  <c r="S68" i="3" s="1"/>
  <c r="AP58" i="2"/>
  <c r="AO58" i="2"/>
  <c r="AC40" i="3" s="1"/>
  <c r="AM58" i="2"/>
  <c r="AC54" i="3" s="1"/>
  <c r="AK58" i="2"/>
  <c r="AI58" i="2"/>
  <c r="AM40" i="3" s="1"/>
  <c r="AH58" i="2"/>
  <c r="K40" i="3" s="1"/>
  <c r="AG58" i="2"/>
  <c r="AE58" i="2"/>
  <c r="S40" i="3" s="1"/>
  <c r="AC58" i="2"/>
  <c r="S25" i="3" s="1"/>
  <c r="AA58" i="2"/>
  <c r="AC25" i="3" s="1"/>
  <c r="Y58" i="2"/>
  <c r="S10" i="3" s="1"/>
  <c r="W58" i="2"/>
  <c r="AC10" i="3" s="1"/>
  <c r="V58" i="2"/>
  <c r="U58" i="2"/>
  <c r="S58" i="2"/>
  <c r="R58" i="2"/>
  <c r="Q58" i="2"/>
  <c r="O58" i="2"/>
  <c r="N58" i="2"/>
  <c r="M58" i="2"/>
  <c r="M60" i="2" s="1"/>
  <c r="L58" i="2"/>
  <c r="K58" i="2"/>
  <c r="J58" i="2"/>
  <c r="I58" i="2"/>
  <c r="I60" i="2" s="1"/>
  <c r="H58" i="2"/>
  <c r="G58" i="2"/>
  <c r="F58" i="2"/>
  <c r="E58" i="2"/>
  <c r="E60" i="2" s="1"/>
  <c r="BL57" i="2"/>
  <c r="BJ57" i="2"/>
  <c r="BH57" i="2"/>
  <c r="BF57" i="2"/>
  <c r="BD57" i="2"/>
  <c r="BB57" i="2"/>
  <c r="AZ57" i="2"/>
  <c r="AX57" i="2"/>
  <c r="AV57" i="2"/>
  <c r="AT57" i="2"/>
  <c r="AR57" i="2"/>
  <c r="AP57" i="2"/>
  <c r="AN57" i="2"/>
  <c r="AL57" i="2"/>
  <c r="AJ57" i="2"/>
  <c r="AH57" i="2"/>
  <c r="AF57" i="2"/>
  <c r="AD57" i="2"/>
  <c r="AB57" i="2"/>
  <c r="Z57" i="2"/>
  <c r="X57" i="2"/>
  <c r="V57" i="2"/>
  <c r="BL56" i="2"/>
  <c r="BJ56" i="2"/>
  <c r="BH56" i="2"/>
  <c r="BF56" i="2"/>
  <c r="BD56" i="2"/>
  <c r="BB56" i="2"/>
  <c r="AZ56" i="2"/>
  <c r="AX56" i="2"/>
  <c r="AV56" i="2"/>
  <c r="AT56" i="2"/>
  <c r="AR56" i="2"/>
  <c r="AP56" i="2"/>
  <c r="AN56" i="2"/>
  <c r="AL56" i="2"/>
  <c r="AJ56" i="2"/>
  <c r="AH56" i="2"/>
  <c r="AF56" i="2"/>
  <c r="AD56" i="2"/>
  <c r="AB56" i="2"/>
  <c r="Z56" i="2"/>
  <c r="X56" i="2"/>
  <c r="V56" i="2"/>
  <c r="BL55" i="2"/>
  <c r="BJ55" i="2"/>
  <c r="BH55" i="2"/>
  <c r="BF55" i="2"/>
  <c r="BD55" i="2"/>
  <c r="BB55" i="2"/>
  <c r="AZ55" i="2"/>
  <c r="AX55" i="2"/>
  <c r="AV55" i="2"/>
  <c r="AT55" i="2"/>
  <c r="AR55" i="2"/>
  <c r="AP55" i="2"/>
  <c r="AN55" i="2"/>
  <c r="AL55" i="2"/>
  <c r="AJ55" i="2"/>
  <c r="AH55" i="2"/>
  <c r="AF55" i="2"/>
  <c r="AD55" i="2"/>
  <c r="AB55" i="2"/>
  <c r="Z55" i="2"/>
  <c r="X55" i="2"/>
  <c r="V55" i="2"/>
  <c r="BL54" i="2"/>
  <c r="BJ54" i="2"/>
  <c r="BH54" i="2"/>
  <c r="BF54" i="2"/>
  <c r="BD54" i="2"/>
  <c r="BB54" i="2"/>
  <c r="AZ54" i="2"/>
  <c r="AX54" i="2"/>
  <c r="AV54" i="2"/>
  <c r="AT54" i="2"/>
  <c r="AR54" i="2"/>
  <c r="AP54" i="2"/>
  <c r="AN54" i="2"/>
  <c r="AL54" i="2"/>
  <c r="AJ54" i="2"/>
  <c r="AH54" i="2"/>
  <c r="AF54" i="2"/>
  <c r="AD54" i="2"/>
  <c r="AB54" i="2"/>
  <c r="Z54" i="2"/>
  <c r="X54" i="2"/>
  <c r="V54" i="2"/>
  <c r="BL53" i="2"/>
  <c r="BJ53" i="2"/>
  <c r="BH53" i="2"/>
  <c r="BF53" i="2"/>
  <c r="BD53" i="2"/>
  <c r="BB53" i="2"/>
  <c r="AZ53" i="2"/>
  <c r="AX53" i="2"/>
  <c r="AV53" i="2"/>
  <c r="AT53" i="2"/>
  <c r="AR53" i="2"/>
  <c r="AP53" i="2"/>
  <c r="AN53" i="2"/>
  <c r="AL53" i="2"/>
  <c r="AJ53" i="2"/>
  <c r="AH53" i="2"/>
  <c r="AF53" i="2"/>
  <c r="AD53" i="2"/>
  <c r="AB53" i="2"/>
  <c r="Z53" i="2"/>
  <c r="X53" i="2"/>
  <c r="V53" i="2"/>
  <c r="BL52" i="2"/>
  <c r="BJ52" i="2"/>
  <c r="BH52" i="2"/>
  <c r="BF52" i="2"/>
  <c r="BD52" i="2"/>
  <c r="BB52" i="2"/>
  <c r="AZ52" i="2"/>
  <c r="AX52" i="2"/>
  <c r="AV52" i="2"/>
  <c r="AT52" i="2"/>
  <c r="AR52" i="2"/>
  <c r="AP52" i="2"/>
  <c r="AN52" i="2"/>
  <c r="AL52" i="2"/>
  <c r="AJ52" i="2"/>
  <c r="AH52" i="2"/>
  <c r="AF52" i="2"/>
  <c r="AD52" i="2"/>
  <c r="AB52" i="2"/>
  <c r="Z52" i="2"/>
  <c r="X52" i="2"/>
  <c r="V52" i="2"/>
  <c r="BL51" i="2"/>
  <c r="BJ51" i="2"/>
  <c r="BH51" i="2"/>
  <c r="BF51" i="2"/>
  <c r="BD51" i="2"/>
  <c r="BB51" i="2"/>
  <c r="AZ51" i="2"/>
  <c r="AX51" i="2"/>
  <c r="AV51" i="2"/>
  <c r="AT51" i="2"/>
  <c r="AR51" i="2"/>
  <c r="AP51" i="2"/>
  <c r="AN51" i="2"/>
  <c r="AL51" i="2"/>
  <c r="AJ51" i="2"/>
  <c r="AH51" i="2"/>
  <c r="AF51" i="2"/>
  <c r="AD51" i="2"/>
  <c r="AB51" i="2"/>
  <c r="Z51" i="2"/>
  <c r="X51" i="2"/>
  <c r="V51" i="2"/>
  <c r="BL50" i="2"/>
  <c r="BJ50" i="2"/>
  <c r="BH50" i="2"/>
  <c r="BF50" i="2"/>
  <c r="BD50" i="2"/>
  <c r="BB50" i="2"/>
  <c r="AZ50" i="2"/>
  <c r="AX50" i="2"/>
  <c r="AV50" i="2"/>
  <c r="AT50" i="2"/>
  <c r="AR50" i="2"/>
  <c r="AP50" i="2"/>
  <c r="AN50" i="2"/>
  <c r="AL50" i="2"/>
  <c r="AJ50" i="2"/>
  <c r="AH50" i="2"/>
  <c r="AF50" i="2"/>
  <c r="AD50" i="2"/>
  <c r="AB50" i="2"/>
  <c r="Z50" i="2"/>
  <c r="X50" i="2"/>
  <c r="V50" i="2"/>
  <c r="BL49" i="2"/>
  <c r="BJ49" i="2"/>
  <c r="BH49" i="2"/>
  <c r="BF49" i="2"/>
  <c r="BD49" i="2"/>
  <c r="BB49" i="2"/>
  <c r="AZ49" i="2"/>
  <c r="AX49" i="2"/>
  <c r="AV49" i="2"/>
  <c r="AT49" i="2"/>
  <c r="AR49" i="2"/>
  <c r="AP49" i="2"/>
  <c r="AN49" i="2"/>
  <c r="AL49" i="2"/>
  <c r="AJ49" i="2"/>
  <c r="AH49" i="2"/>
  <c r="AF49" i="2"/>
  <c r="AD49" i="2"/>
  <c r="AB49" i="2"/>
  <c r="Z49" i="2"/>
  <c r="X49" i="2"/>
  <c r="V49" i="2"/>
  <c r="BL48" i="2"/>
  <c r="BJ48" i="2"/>
  <c r="BH48" i="2"/>
  <c r="BF48" i="2"/>
  <c r="BD48" i="2"/>
  <c r="BB48" i="2"/>
  <c r="AZ48" i="2"/>
  <c r="AX48" i="2"/>
  <c r="AV48" i="2"/>
  <c r="AT48" i="2"/>
  <c r="AR48" i="2"/>
  <c r="AP48" i="2"/>
  <c r="AN48" i="2"/>
  <c r="AL48" i="2"/>
  <c r="AJ48" i="2"/>
  <c r="AH48" i="2"/>
  <c r="AF48" i="2"/>
  <c r="AD48" i="2"/>
  <c r="AB48" i="2"/>
  <c r="Z48" i="2"/>
  <c r="X48" i="2"/>
  <c r="V48" i="2"/>
  <c r="BL47" i="2"/>
  <c r="BJ47" i="2"/>
  <c r="BH47" i="2"/>
  <c r="BF47" i="2"/>
  <c r="BD47" i="2"/>
  <c r="BB47" i="2"/>
  <c r="AZ47" i="2"/>
  <c r="AX47" i="2"/>
  <c r="AV47" i="2"/>
  <c r="AT47" i="2"/>
  <c r="AR47" i="2"/>
  <c r="AP47" i="2"/>
  <c r="AN47" i="2"/>
  <c r="AL47" i="2"/>
  <c r="AJ47" i="2"/>
  <c r="AH47" i="2"/>
  <c r="AF47" i="2"/>
  <c r="AD47" i="2"/>
  <c r="AB47" i="2"/>
  <c r="Z47" i="2"/>
  <c r="X47" i="2"/>
  <c r="V47" i="2"/>
  <c r="BL45" i="2"/>
  <c r="BJ45" i="2"/>
  <c r="BH45" i="2"/>
  <c r="BF45" i="2"/>
  <c r="BD45" i="2"/>
  <c r="BB45" i="2"/>
  <c r="AZ45" i="2"/>
  <c r="AX45" i="2"/>
  <c r="AV45" i="2"/>
  <c r="AT45" i="2"/>
  <c r="AR45" i="2"/>
  <c r="B66" i="3" s="1"/>
  <c r="D80" i="3" s="1"/>
  <c r="AP45" i="2"/>
  <c r="L52" i="3" s="1"/>
  <c r="AN45" i="2"/>
  <c r="K52" i="3" s="1"/>
  <c r="AL45" i="2"/>
  <c r="B52" i="3" s="1"/>
  <c r="D66" i="3" s="1"/>
  <c r="AJ45" i="2"/>
  <c r="AH45" i="2"/>
  <c r="AB38" i="3" s="1"/>
  <c r="AF45" i="2"/>
  <c r="AD45" i="2"/>
  <c r="AB45" i="2"/>
  <c r="Z45" i="2"/>
  <c r="B8" i="3" s="1"/>
  <c r="F23" i="3" s="1"/>
  <c r="X45" i="2"/>
  <c r="D8" i="3" s="1"/>
  <c r="V45" i="2"/>
  <c r="BL43" i="2"/>
  <c r="BK43" i="2"/>
  <c r="BI43" i="2"/>
  <c r="S110" i="3" s="1"/>
  <c r="BH43" i="2"/>
  <c r="BG43" i="2"/>
  <c r="AM95" i="3" s="1"/>
  <c r="BE43" i="2"/>
  <c r="AC95" i="3" s="1"/>
  <c r="BD43" i="2"/>
  <c r="BC43" i="2"/>
  <c r="S95" i="3" s="1"/>
  <c r="BA43" i="2"/>
  <c r="AM81" i="3" s="1"/>
  <c r="AY43" i="2"/>
  <c r="AC81" i="3" s="1"/>
  <c r="AW43" i="2"/>
  <c r="S81" i="3" s="1"/>
  <c r="AV43" i="2"/>
  <c r="AU43" i="2"/>
  <c r="AM67" i="3" s="1"/>
  <c r="AQ67" i="3" s="1"/>
  <c r="AS43" i="2"/>
  <c r="AC67" i="3" s="1"/>
  <c r="AR43" i="2"/>
  <c r="AQ43" i="2"/>
  <c r="S67" i="3" s="1"/>
  <c r="AO43" i="2"/>
  <c r="AC39" i="3" s="1"/>
  <c r="AN43" i="2"/>
  <c r="AM43" i="2"/>
  <c r="AC53" i="3" s="1"/>
  <c r="AK43" i="2"/>
  <c r="S53" i="3" s="1"/>
  <c r="AI43" i="2"/>
  <c r="AM39" i="3" s="1"/>
  <c r="AG43" i="2"/>
  <c r="AH43" i="2" s="1"/>
  <c r="AF43" i="2"/>
  <c r="AE43" i="2"/>
  <c r="S39" i="3" s="1"/>
  <c r="AC43" i="2"/>
  <c r="AD43" i="2" s="1"/>
  <c r="AA43" i="2"/>
  <c r="AC24" i="3" s="1"/>
  <c r="Y43" i="2"/>
  <c r="S9" i="3" s="1"/>
  <c r="W43" i="2"/>
  <c r="AC9" i="3" s="1"/>
  <c r="U43" i="2"/>
  <c r="V43" i="2" s="1"/>
  <c r="S43" i="2"/>
  <c r="R43" i="2"/>
  <c r="Q43" i="2"/>
  <c r="O43" i="2"/>
  <c r="N43" i="2"/>
  <c r="M43" i="2"/>
  <c r="L43" i="2"/>
  <c r="K43" i="2"/>
  <c r="J43" i="2"/>
  <c r="I43" i="2"/>
  <c r="H43" i="2"/>
  <c r="G43" i="2"/>
  <c r="F43" i="2"/>
  <c r="E43" i="2"/>
  <c r="BL42" i="2"/>
  <c r="BJ42" i="2"/>
  <c r="BH42" i="2"/>
  <c r="BF42" i="2"/>
  <c r="BD42" i="2"/>
  <c r="BB42" i="2"/>
  <c r="AZ42" i="2"/>
  <c r="AX42" i="2"/>
  <c r="AV42" i="2"/>
  <c r="AT42" i="2"/>
  <c r="AR42" i="2"/>
  <c r="AP42" i="2"/>
  <c r="AN42" i="2"/>
  <c r="AL42" i="2"/>
  <c r="AJ42" i="2"/>
  <c r="AH42" i="2"/>
  <c r="AF42" i="2"/>
  <c r="AD42" i="2"/>
  <c r="AB42" i="2"/>
  <c r="Z42" i="2"/>
  <c r="X42" i="2"/>
  <c r="V42" i="2"/>
  <c r="BL41" i="2"/>
  <c r="BJ41" i="2"/>
  <c r="BH41" i="2"/>
  <c r="BF41" i="2"/>
  <c r="BD41" i="2"/>
  <c r="BB41" i="2"/>
  <c r="AZ41" i="2"/>
  <c r="AX41" i="2"/>
  <c r="AV41" i="2"/>
  <c r="AT41" i="2"/>
  <c r="AR41" i="2"/>
  <c r="AP41" i="2"/>
  <c r="AN41" i="2"/>
  <c r="AL41" i="2"/>
  <c r="AJ41" i="2"/>
  <c r="AH41" i="2"/>
  <c r="AF41" i="2"/>
  <c r="AD41" i="2"/>
  <c r="AB41" i="2"/>
  <c r="Z41" i="2"/>
  <c r="X41" i="2"/>
  <c r="V41" i="2"/>
  <c r="BL40" i="2"/>
  <c r="BJ40" i="2"/>
  <c r="BH40" i="2"/>
  <c r="BF40" i="2"/>
  <c r="BD40" i="2"/>
  <c r="BB40" i="2"/>
  <c r="AZ40" i="2"/>
  <c r="AX40" i="2"/>
  <c r="AV40" i="2"/>
  <c r="AT40" i="2"/>
  <c r="AR40" i="2"/>
  <c r="AP40" i="2"/>
  <c r="AN40" i="2"/>
  <c r="AL40" i="2"/>
  <c r="AJ40" i="2"/>
  <c r="AH40" i="2"/>
  <c r="AF40" i="2"/>
  <c r="AD40" i="2"/>
  <c r="AB40" i="2"/>
  <c r="Z40" i="2"/>
  <c r="X40" i="2"/>
  <c r="V40" i="2"/>
  <c r="BL39" i="2"/>
  <c r="BJ39" i="2"/>
  <c r="BH39" i="2"/>
  <c r="BF39" i="2"/>
  <c r="BD39" i="2"/>
  <c r="BB39" i="2"/>
  <c r="AZ39" i="2"/>
  <c r="AX39" i="2"/>
  <c r="AV39" i="2"/>
  <c r="AT39" i="2"/>
  <c r="AR39" i="2"/>
  <c r="AP39" i="2"/>
  <c r="AN39" i="2"/>
  <c r="AL39" i="2"/>
  <c r="AJ39" i="2"/>
  <c r="AH39" i="2"/>
  <c r="AF39" i="2"/>
  <c r="AD39" i="2"/>
  <c r="AB39" i="2"/>
  <c r="Z39" i="2"/>
  <c r="X39" i="2"/>
  <c r="V39" i="2"/>
  <c r="BL38" i="2"/>
  <c r="BJ38" i="2"/>
  <c r="BH38" i="2"/>
  <c r="BF38" i="2"/>
  <c r="BD38" i="2"/>
  <c r="BB38" i="2"/>
  <c r="AZ38" i="2"/>
  <c r="AX38" i="2"/>
  <c r="AV38" i="2"/>
  <c r="AT38" i="2"/>
  <c r="AR38" i="2"/>
  <c r="AP38" i="2"/>
  <c r="AN38" i="2"/>
  <c r="AL38" i="2"/>
  <c r="AJ38" i="2"/>
  <c r="AH38" i="2"/>
  <c r="AF38" i="2"/>
  <c r="AD38" i="2"/>
  <c r="AB38" i="2"/>
  <c r="Z38" i="2"/>
  <c r="X38" i="2"/>
  <c r="V38" i="2"/>
  <c r="BL37" i="2"/>
  <c r="BJ37" i="2"/>
  <c r="BH37" i="2"/>
  <c r="BF37" i="2"/>
  <c r="BD37" i="2"/>
  <c r="BB37" i="2"/>
  <c r="AZ37" i="2"/>
  <c r="AX37" i="2"/>
  <c r="AV37" i="2"/>
  <c r="AT37" i="2"/>
  <c r="AR37" i="2"/>
  <c r="AP37" i="2"/>
  <c r="AN37" i="2"/>
  <c r="AL37" i="2"/>
  <c r="AJ37" i="2"/>
  <c r="AH37" i="2"/>
  <c r="AF37" i="2"/>
  <c r="AD37" i="2"/>
  <c r="AB37" i="2"/>
  <c r="Z37" i="2"/>
  <c r="X37" i="2"/>
  <c r="V37" i="2"/>
  <c r="BL36" i="2"/>
  <c r="BJ36" i="2"/>
  <c r="BH36" i="2"/>
  <c r="BF36" i="2"/>
  <c r="BD36" i="2"/>
  <c r="BB36" i="2"/>
  <c r="AZ36" i="2"/>
  <c r="AX36" i="2"/>
  <c r="AV36" i="2"/>
  <c r="AT36" i="2"/>
  <c r="AR36" i="2"/>
  <c r="AP36" i="2"/>
  <c r="AN36" i="2"/>
  <c r="AL36" i="2"/>
  <c r="AJ36" i="2"/>
  <c r="AH36" i="2"/>
  <c r="AF36" i="2"/>
  <c r="AD36" i="2"/>
  <c r="AB36" i="2"/>
  <c r="Z36" i="2"/>
  <c r="X36" i="2"/>
  <c r="V36" i="2"/>
  <c r="BL35" i="2"/>
  <c r="BJ35" i="2"/>
  <c r="BH35" i="2"/>
  <c r="BF35" i="2"/>
  <c r="BD35" i="2"/>
  <c r="BB35" i="2"/>
  <c r="AZ35" i="2"/>
  <c r="AX35" i="2"/>
  <c r="AV35" i="2"/>
  <c r="AT35" i="2"/>
  <c r="AR35" i="2"/>
  <c r="AP35" i="2"/>
  <c r="AN35" i="2"/>
  <c r="AL35" i="2"/>
  <c r="AJ35" i="2"/>
  <c r="AH35" i="2"/>
  <c r="AF35" i="2"/>
  <c r="AD35" i="2"/>
  <c r="AB35" i="2"/>
  <c r="Z35" i="2"/>
  <c r="X35" i="2"/>
  <c r="V35" i="2"/>
  <c r="BL34" i="2"/>
  <c r="BJ34" i="2"/>
  <c r="BH34" i="2"/>
  <c r="BF34" i="2"/>
  <c r="BD34" i="2"/>
  <c r="BB34" i="2"/>
  <c r="AZ34" i="2"/>
  <c r="AX34" i="2"/>
  <c r="AV34" i="2"/>
  <c r="AT34" i="2"/>
  <c r="AR34" i="2"/>
  <c r="AP34" i="2"/>
  <c r="AN34" i="2"/>
  <c r="AL34" i="2"/>
  <c r="AJ34" i="2"/>
  <c r="AH34" i="2"/>
  <c r="AF34" i="2"/>
  <c r="AD34" i="2"/>
  <c r="AB34" i="2"/>
  <c r="Z34" i="2"/>
  <c r="X34" i="2"/>
  <c r="V34" i="2"/>
  <c r="BL33" i="2"/>
  <c r="BJ33" i="2"/>
  <c r="BH33" i="2"/>
  <c r="BF33" i="2"/>
  <c r="BD33" i="2"/>
  <c r="BB33" i="2"/>
  <c r="AZ33" i="2"/>
  <c r="AX33" i="2"/>
  <c r="AV33" i="2"/>
  <c r="AT33" i="2"/>
  <c r="AR33" i="2"/>
  <c r="AP33" i="2"/>
  <c r="AN33" i="2"/>
  <c r="AL33" i="2"/>
  <c r="AJ33" i="2"/>
  <c r="AH33" i="2"/>
  <c r="AF33" i="2"/>
  <c r="AD33" i="2"/>
  <c r="AB33" i="2"/>
  <c r="Z33" i="2"/>
  <c r="X33" i="2"/>
  <c r="V33" i="2"/>
  <c r="BK31" i="2"/>
  <c r="BL31" i="2" s="1"/>
  <c r="BJ31" i="2"/>
  <c r="BI31" i="2"/>
  <c r="S108" i="3" s="1"/>
  <c r="BG31" i="2"/>
  <c r="BF31" i="2"/>
  <c r="BE31" i="2"/>
  <c r="AC93" i="3" s="1"/>
  <c r="BC31" i="2"/>
  <c r="S93" i="3" s="1"/>
  <c r="BA31" i="2"/>
  <c r="AM79" i="3" s="1"/>
  <c r="AY31" i="2"/>
  <c r="AC79" i="3" s="1"/>
  <c r="AX31" i="2"/>
  <c r="AW31" i="2"/>
  <c r="S79" i="3" s="1"/>
  <c r="AU31" i="2"/>
  <c r="AM65" i="3" s="1"/>
  <c r="AT31" i="2"/>
  <c r="AS31" i="2"/>
  <c r="AC65" i="3" s="1"/>
  <c r="AQ31" i="2"/>
  <c r="S65" i="3" s="1"/>
  <c r="AP31" i="2"/>
  <c r="AO31" i="2"/>
  <c r="AC37" i="3" s="1"/>
  <c r="AG37" i="3" s="1"/>
  <c r="AM31" i="2"/>
  <c r="AN31" i="2" s="1"/>
  <c r="AK31" i="2"/>
  <c r="S51" i="3" s="1"/>
  <c r="AI31" i="2"/>
  <c r="AM37" i="3" s="1"/>
  <c r="AH31" i="2"/>
  <c r="AG31" i="2"/>
  <c r="AE31" i="2"/>
  <c r="S37" i="3" s="1"/>
  <c r="AC31" i="2"/>
  <c r="S22" i="3" s="1"/>
  <c r="W22" i="3" s="1"/>
  <c r="AA31" i="2"/>
  <c r="AC22" i="3" s="1"/>
  <c r="Y31" i="2"/>
  <c r="S7" i="3" s="1"/>
  <c r="W31" i="2"/>
  <c r="AC7" i="3" s="1"/>
  <c r="AG7" i="3" s="1"/>
  <c r="V31" i="2"/>
  <c r="B123" i="3" s="1"/>
  <c r="U31" i="2"/>
  <c r="S31" i="2"/>
  <c r="R31" i="2"/>
  <c r="R60" i="2" s="1"/>
  <c r="Q31" i="2"/>
  <c r="O31" i="2"/>
  <c r="N31" i="2"/>
  <c r="M31" i="2"/>
  <c r="L31" i="2"/>
  <c r="K31" i="2"/>
  <c r="J31" i="2"/>
  <c r="I31" i="2"/>
  <c r="H31" i="2"/>
  <c r="G31" i="2"/>
  <c r="F31" i="2"/>
  <c r="E31" i="2"/>
  <c r="BL30" i="2"/>
  <c r="BJ30" i="2"/>
  <c r="BH30" i="2"/>
  <c r="BF30" i="2"/>
  <c r="BD30" i="2"/>
  <c r="BB30" i="2"/>
  <c r="AZ30" i="2"/>
  <c r="AX30" i="2"/>
  <c r="AV30" i="2"/>
  <c r="AT30" i="2"/>
  <c r="AR30" i="2"/>
  <c r="AP30" i="2"/>
  <c r="AN30" i="2"/>
  <c r="AL30" i="2"/>
  <c r="AJ30" i="2"/>
  <c r="AH30" i="2"/>
  <c r="AF30" i="2"/>
  <c r="AD30" i="2"/>
  <c r="AB30" i="2"/>
  <c r="Z30" i="2"/>
  <c r="X30" i="2"/>
  <c r="V30" i="2"/>
  <c r="BL29" i="2"/>
  <c r="BJ29" i="2"/>
  <c r="BH29" i="2"/>
  <c r="BF29" i="2"/>
  <c r="BD29" i="2"/>
  <c r="BB29" i="2"/>
  <c r="AZ29" i="2"/>
  <c r="AX29" i="2"/>
  <c r="AV29" i="2"/>
  <c r="AT29" i="2"/>
  <c r="AR29" i="2"/>
  <c r="AP29" i="2"/>
  <c r="AN29" i="2"/>
  <c r="AL29" i="2"/>
  <c r="AJ29" i="2"/>
  <c r="AH29" i="2"/>
  <c r="AF29" i="2"/>
  <c r="AD29" i="2"/>
  <c r="AB29" i="2"/>
  <c r="Z29" i="2"/>
  <c r="X29" i="2"/>
  <c r="V29" i="2"/>
  <c r="BL28" i="2"/>
  <c r="BJ28" i="2"/>
  <c r="BH28" i="2"/>
  <c r="BF28" i="2"/>
  <c r="BD28" i="2"/>
  <c r="BB28" i="2"/>
  <c r="AZ28" i="2"/>
  <c r="AX28" i="2"/>
  <c r="AV28" i="2"/>
  <c r="AT28" i="2"/>
  <c r="AR28" i="2"/>
  <c r="AP28" i="2"/>
  <c r="AN28" i="2"/>
  <c r="AL28" i="2"/>
  <c r="AJ28" i="2"/>
  <c r="AH28" i="2"/>
  <c r="AF28" i="2"/>
  <c r="AD28" i="2"/>
  <c r="AB28" i="2"/>
  <c r="Z28" i="2"/>
  <c r="X28" i="2"/>
  <c r="V28" i="2"/>
  <c r="BL27" i="2"/>
  <c r="BJ27" i="2"/>
  <c r="BH27" i="2"/>
  <c r="BF27" i="2"/>
  <c r="BD27" i="2"/>
  <c r="BB27" i="2"/>
  <c r="AZ27" i="2"/>
  <c r="AX27" i="2"/>
  <c r="AV27" i="2"/>
  <c r="AT27" i="2"/>
  <c r="AR27" i="2"/>
  <c r="AP27" i="2"/>
  <c r="AN27" i="2"/>
  <c r="AL27" i="2"/>
  <c r="AJ27" i="2"/>
  <c r="AH27" i="2"/>
  <c r="AF27" i="2"/>
  <c r="AD27" i="2"/>
  <c r="AB27" i="2"/>
  <c r="Z27" i="2"/>
  <c r="X27" i="2"/>
  <c r="V27" i="2"/>
  <c r="BL26" i="2"/>
  <c r="BJ26" i="2"/>
  <c r="BH26" i="2"/>
  <c r="BF26" i="2"/>
  <c r="BD26" i="2"/>
  <c r="BB26" i="2"/>
  <c r="AZ26" i="2"/>
  <c r="AX26" i="2"/>
  <c r="AV26" i="2"/>
  <c r="AT26" i="2"/>
  <c r="AR26" i="2"/>
  <c r="AP26" i="2"/>
  <c r="AN26" i="2"/>
  <c r="AL26" i="2"/>
  <c r="AJ26" i="2"/>
  <c r="AH26" i="2"/>
  <c r="AF26" i="2"/>
  <c r="AD26" i="2"/>
  <c r="AB26" i="2"/>
  <c r="Z26" i="2"/>
  <c r="X26" i="2"/>
  <c r="V26" i="2"/>
  <c r="BL25" i="2"/>
  <c r="BJ25" i="2"/>
  <c r="BH25" i="2"/>
  <c r="BF25" i="2"/>
  <c r="BD25" i="2"/>
  <c r="BB25" i="2"/>
  <c r="AZ25" i="2"/>
  <c r="AX25" i="2"/>
  <c r="AV25" i="2"/>
  <c r="AT25" i="2"/>
  <c r="AR25" i="2"/>
  <c r="AP25" i="2"/>
  <c r="AN25" i="2"/>
  <c r="AL25" i="2"/>
  <c r="AJ25" i="2"/>
  <c r="AH25" i="2"/>
  <c r="AF25" i="2"/>
  <c r="AD25" i="2"/>
  <c r="AB25" i="2"/>
  <c r="Z25" i="2"/>
  <c r="X25" i="2"/>
  <c r="V25" i="2"/>
  <c r="BL24" i="2"/>
  <c r="BJ24" i="2"/>
  <c r="BH24" i="2"/>
  <c r="BF24" i="2"/>
  <c r="BD24" i="2"/>
  <c r="BB24" i="2"/>
  <c r="AZ24" i="2"/>
  <c r="AX24" i="2"/>
  <c r="AV24" i="2"/>
  <c r="AT24" i="2"/>
  <c r="AR24" i="2"/>
  <c r="AP24" i="2"/>
  <c r="AN24" i="2"/>
  <c r="AL24" i="2"/>
  <c r="AJ24" i="2"/>
  <c r="AH24" i="2"/>
  <c r="AF24" i="2"/>
  <c r="AD24" i="2"/>
  <c r="AB24" i="2"/>
  <c r="Z24" i="2"/>
  <c r="X24" i="2"/>
  <c r="V24" i="2"/>
  <c r="BL23" i="2"/>
  <c r="BJ23" i="2"/>
  <c r="BH23" i="2"/>
  <c r="BF23" i="2"/>
  <c r="BD23" i="2"/>
  <c r="BB23" i="2"/>
  <c r="AZ23" i="2"/>
  <c r="AX23" i="2"/>
  <c r="AV23" i="2"/>
  <c r="AT23" i="2"/>
  <c r="AR23" i="2"/>
  <c r="AP23" i="2"/>
  <c r="AN23" i="2"/>
  <c r="AL23" i="2"/>
  <c r="AJ23" i="2"/>
  <c r="AH23" i="2"/>
  <c r="AF23" i="2"/>
  <c r="AD23" i="2"/>
  <c r="AB23" i="2"/>
  <c r="Z23" i="2"/>
  <c r="X23" i="2"/>
  <c r="V23" i="2"/>
  <c r="BL22" i="2"/>
  <c r="BJ22" i="2"/>
  <c r="BH22" i="2"/>
  <c r="BF22" i="2"/>
  <c r="BD22" i="2"/>
  <c r="BB22" i="2"/>
  <c r="AZ22" i="2"/>
  <c r="AX22" i="2"/>
  <c r="AV22" i="2"/>
  <c r="AT22" i="2"/>
  <c r="AR22" i="2"/>
  <c r="AP22" i="2"/>
  <c r="AN22" i="2"/>
  <c r="AL22" i="2"/>
  <c r="AJ22" i="2"/>
  <c r="AH22" i="2"/>
  <c r="AF22" i="2"/>
  <c r="AD22" i="2"/>
  <c r="AB22" i="2"/>
  <c r="Z22" i="2"/>
  <c r="X22" i="2"/>
  <c r="V22" i="2"/>
  <c r="BL21" i="2"/>
  <c r="BJ21" i="2"/>
  <c r="BH21" i="2"/>
  <c r="BF21" i="2"/>
  <c r="BD21" i="2"/>
  <c r="BB21" i="2"/>
  <c r="AZ21" i="2"/>
  <c r="AX21" i="2"/>
  <c r="AV21" i="2"/>
  <c r="AT21" i="2"/>
  <c r="AR21" i="2"/>
  <c r="AP21" i="2"/>
  <c r="AN21" i="2"/>
  <c r="AL21" i="2"/>
  <c r="AJ21" i="2"/>
  <c r="AH21" i="2"/>
  <c r="AF21" i="2"/>
  <c r="AD21" i="2"/>
  <c r="AB21" i="2"/>
  <c r="Z21" i="2"/>
  <c r="X21" i="2"/>
  <c r="V21" i="2"/>
  <c r="BL20" i="2"/>
  <c r="BJ20" i="2"/>
  <c r="BH20" i="2"/>
  <c r="BF20" i="2"/>
  <c r="BD20" i="2"/>
  <c r="BB20" i="2"/>
  <c r="AZ20" i="2"/>
  <c r="AX20" i="2"/>
  <c r="AV20" i="2"/>
  <c r="AT20" i="2"/>
  <c r="AR20" i="2"/>
  <c r="AP20" i="2"/>
  <c r="AN20" i="2"/>
  <c r="AL20" i="2"/>
  <c r="AJ20" i="2"/>
  <c r="AH20" i="2"/>
  <c r="AF20" i="2"/>
  <c r="AD20" i="2"/>
  <c r="AB20" i="2"/>
  <c r="Z20" i="2"/>
  <c r="X20" i="2"/>
  <c r="V20" i="2"/>
  <c r="BL18" i="2"/>
  <c r="BJ18" i="2"/>
  <c r="BH18" i="2"/>
  <c r="L92" i="3" s="1"/>
  <c r="BF18" i="2"/>
  <c r="AB92" i="3" s="1"/>
  <c r="BD18" i="2"/>
  <c r="BB18" i="2"/>
  <c r="AZ18" i="2"/>
  <c r="AX18" i="2"/>
  <c r="AV18" i="2"/>
  <c r="AT18" i="2"/>
  <c r="AB64" i="3" s="1"/>
  <c r="AR18" i="2"/>
  <c r="AP18" i="2"/>
  <c r="AN18" i="2"/>
  <c r="AB50" i="3" s="1"/>
  <c r="AL18" i="2"/>
  <c r="AJ18" i="2"/>
  <c r="L36" i="3" s="1"/>
  <c r="AH18" i="2"/>
  <c r="K36" i="3" s="1"/>
  <c r="AF18" i="2"/>
  <c r="B36" i="3" s="1"/>
  <c r="D50" i="3" s="1"/>
  <c r="AD18" i="2"/>
  <c r="B21" i="3" s="1"/>
  <c r="D36" i="3" s="1"/>
  <c r="AB18" i="2"/>
  <c r="D21" i="3" s="1"/>
  <c r="Z18" i="2"/>
  <c r="B6" i="3" s="1"/>
  <c r="F21" i="3" s="1"/>
  <c r="X18" i="2"/>
  <c r="D6" i="3" s="1"/>
  <c r="V18" i="2"/>
  <c r="BL16" i="2"/>
  <c r="BJ16" i="2"/>
  <c r="BH16" i="2"/>
  <c r="BF16" i="2"/>
  <c r="BD16" i="2"/>
  <c r="BB16" i="2"/>
  <c r="AZ16" i="2"/>
  <c r="AX16" i="2"/>
  <c r="AV16" i="2"/>
  <c r="AT16" i="2"/>
  <c r="K63" i="3" s="1"/>
  <c r="AR16" i="2"/>
  <c r="AP16" i="2"/>
  <c r="AL49" i="3" s="1"/>
  <c r="AN16" i="2"/>
  <c r="AL16" i="2"/>
  <c r="R49" i="3" s="1"/>
  <c r="AJ16" i="2"/>
  <c r="AH16" i="2"/>
  <c r="AF16" i="2"/>
  <c r="AB16" i="2"/>
  <c r="AB20" i="3" s="1"/>
  <c r="Z16" i="2"/>
  <c r="X16" i="2"/>
  <c r="AB5" i="3" s="1"/>
  <c r="W16" i="2"/>
  <c r="AC5" i="3" s="1"/>
  <c r="U16" i="2"/>
  <c r="V16" i="2" s="1"/>
  <c r="BK14" i="2"/>
  <c r="BL14" i="2" s="1"/>
  <c r="BI14" i="2"/>
  <c r="S105" i="3" s="1"/>
  <c r="BG14" i="2"/>
  <c r="AM90" i="3" s="1"/>
  <c r="BE14" i="2"/>
  <c r="AC90" i="3" s="1"/>
  <c r="BD14" i="2"/>
  <c r="BC14" i="2"/>
  <c r="S90" i="3" s="1"/>
  <c r="BA14" i="2"/>
  <c r="AM76" i="3" s="1"/>
  <c r="AZ14" i="2"/>
  <c r="AY14" i="2"/>
  <c r="AC76" i="3" s="1"/>
  <c r="AW14" i="2"/>
  <c r="S76" i="3" s="1"/>
  <c r="AU14" i="2"/>
  <c r="AM62" i="3" s="1"/>
  <c r="AS14" i="2"/>
  <c r="AC62" i="3" s="1"/>
  <c r="AQ14" i="2"/>
  <c r="S62" i="3" s="1"/>
  <c r="AO14" i="2"/>
  <c r="AM48" i="3" s="1"/>
  <c r="AN14" i="2"/>
  <c r="K48" i="3" s="1"/>
  <c r="AM14" i="2"/>
  <c r="AC48" i="3" s="1"/>
  <c r="AK14" i="2"/>
  <c r="S48" i="3" s="1"/>
  <c r="AJ14" i="2"/>
  <c r="AI14" i="2"/>
  <c r="AM34" i="3" s="1"/>
  <c r="AG14" i="2"/>
  <c r="AC34" i="3" s="1"/>
  <c r="AE14" i="2"/>
  <c r="S34" i="3" s="1"/>
  <c r="AC14" i="2"/>
  <c r="S19" i="3" s="1"/>
  <c r="AA14" i="2"/>
  <c r="AC19" i="3" s="1"/>
  <c r="Y14" i="2"/>
  <c r="S4" i="3" s="1"/>
  <c r="X14" i="2"/>
  <c r="W14" i="2"/>
  <c r="AC4" i="3" s="1"/>
  <c r="U14" i="2"/>
  <c r="V14" i="2" s="1"/>
  <c r="S14" i="2"/>
  <c r="R14" i="2"/>
  <c r="Q14" i="2"/>
  <c r="O14" i="2"/>
  <c r="N14" i="2"/>
  <c r="M14" i="2"/>
  <c r="L14" i="2"/>
  <c r="K14" i="2"/>
  <c r="J14" i="2"/>
  <c r="I14" i="2"/>
  <c r="H14" i="2"/>
  <c r="G14" i="2"/>
  <c r="F14" i="2"/>
  <c r="E14" i="2"/>
  <c r="BL13" i="2"/>
  <c r="BJ13" i="2"/>
  <c r="BH13" i="2"/>
  <c r="BF13" i="2"/>
  <c r="BD13" i="2"/>
  <c r="BB13" i="2"/>
  <c r="AZ13" i="2"/>
  <c r="AX13" i="2"/>
  <c r="AV13" i="2"/>
  <c r="AT13" i="2"/>
  <c r="AR13" i="2"/>
  <c r="AP13" i="2"/>
  <c r="AN13" i="2"/>
  <c r="AL13" i="2"/>
  <c r="AJ13" i="2"/>
  <c r="AH13" i="2"/>
  <c r="AF13" i="2"/>
  <c r="AD13" i="2"/>
  <c r="AB13" i="2"/>
  <c r="Z13" i="2"/>
  <c r="X13" i="2"/>
  <c r="V13" i="2"/>
  <c r="BL12" i="2"/>
  <c r="BJ12" i="2"/>
  <c r="BH12" i="2"/>
  <c r="BF12" i="2"/>
  <c r="BD12" i="2"/>
  <c r="BB12" i="2"/>
  <c r="AZ12" i="2"/>
  <c r="AX12" i="2"/>
  <c r="AV12" i="2"/>
  <c r="AT12" i="2"/>
  <c r="AR12" i="2"/>
  <c r="AP12" i="2"/>
  <c r="AN12" i="2"/>
  <c r="AL12" i="2"/>
  <c r="AJ12" i="2"/>
  <c r="AH12" i="2"/>
  <c r="AF12" i="2"/>
  <c r="AD12" i="2"/>
  <c r="AB12" i="2"/>
  <c r="Z12" i="2"/>
  <c r="X12" i="2"/>
  <c r="V12" i="2"/>
  <c r="BL11" i="2"/>
  <c r="BJ11" i="2"/>
  <c r="BH11" i="2"/>
  <c r="BF11" i="2"/>
  <c r="BD11" i="2"/>
  <c r="BB11" i="2"/>
  <c r="AZ11" i="2"/>
  <c r="AX11" i="2"/>
  <c r="AV11" i="2"/>
  <c r="AT11" i="2"/>
  <c r="AR11" i="2"/>
  <c r="AP11" i="2"/>
  <c r="AN11" i="2"/>
  <c r="AL11" i="2"/>
  <c r="AJ11" i="2"/>
  <c r="AH11" i="2"/>
  <c r="AF11" i="2"/>
  <c r="AD11" i="2"/>
  <c r="AB11" i="2"/>
  <c r="Z11" i="2"/>
  <c r="X11" i="2"/>
  <c r="V11" i="2"/>
  <c r="BL10" i="2"/>
  <c r="BJ10" i="2"/>
  <c r="BH10" i="2"/>
  <c r="BF10" i="2"/>
  <c r="BD10" i="2"/>
  <c r="BB10" i="2"/>
  <c r="AZ10" i="2"/>
  <c r="AX10" i="2"/>
  <c r="AV10" i="2"/>
  <c r="AT10" i="2"/>
  <c r="AR10" i="2"/>
  <c r="AP10" i="2"/>
  <c r="AN10" i="2"/>
  <c r="AL10" i="2"/>
  <c r="AJ10" i="2"/>
  <c r="AH10" i="2"/>
  <c r="AF10" i="2"/>
  <c r="AD10" i="2"/>
  <c r="AB10" i="2"/>
  <c r="Z10" i="2"/>
  <c r="X10" i="2"/>
  <c r="V10" i="2"/>
  <c r="BL9" i="2"/>
  <c r="BJ9" i="2"/>
  <c r="BH9" i="2"/>
  <c r="BF9" i="2"/>
  <c r="BD9" i="2"/>
  <c r="BB9" i="2"/>
  <c r="AZ9" i="2"/>
  <c r="AX9" i="2"/>
  <c r="AV9" i="2"/>
  <c r="AT9" i="2"/>
  <c r="AR9" i="2"/>
  <c r="AP9" i="2"/>
  <c r="AN9" i="2"/>
  <c r="AL9" i="2"/>
  <c r="AJ9" i="2"/>
  <c r="AH9" i="2"/>
  <c r="AF9" i="2"/>
  <c r="AD9" i="2"/>
  <c r="AB9" i="2"/>
  <c r="Z9" i="2"/>
  <c r="X9" i="2"/>
  <c r="V9" i="2"/>
  <c r="BL8" i="2"/>
  <c r="BJ8" i="2"/>
  <c r="BH8" i="2"/>
  <c r="BF8" i="2"/>
  <c r="BD8" i="2"/>
  <c r="BB8" i="2"/>
  <c r="AZ8" i="2"/>
  <c r="AX8" i="2"/>
  <c r="AV8" i="2"/>
  <c r="AT8" i="2"/>
  <c r="AR8" i="2"/>
  <c r="AP8" i="2"/>
  <c r="AN8" i="2"/>
  <c r="AL8" i="2"/>
  <c r="AJ8" i="2"/>
  <c r="AH8" i="2"/>
  <c r="AF8" i="2"/>
  <c r="AD8" i="2"/>
  <c r="AB8" i="2"/>
  <c r="Z8" i="2"/>
  <c r="X8" i="2"/>
  <c r="V8" i="2"/>
  <c r="BL7" i="2"/>
  <c r="BJ7" i="2"/>
  <c r="BH7" i="2"/>
  <c r="BF7" i="2"/>
  <c r="BD7" i="2"/>
  <c r="BB7" i="2"/>
  <c r="AZ7" i="2"/>
  <c r="AX7" i="2"/>
  <c r="AV7" i="2"/>
  <c r="AT7" i="2"/>
  <c r="AR7" i="2"/>
  <c r="AP7" i="2"/>
  <c r="AN7" i="2"/>
  <c r="AL7" i="2"/>
  <c r="AJ7" i="2"/>
  <c r="AH7" i="2"/>
  <c r="AF7" i="2"/>
  <c r="AD7" i="2"/>
  <c r="AB7" i="2"/>
  <c r="Z7" i="2"/>
  <c r="X7" i="2"/>
  <c r="V7" i="2"/>
  <c r="BL6" i="2"/>
  <c r="BJ6" i="2"/>
  <c r="BH6" i="2"/>
  <c r="BF6" i="2"/>
  <c r="BD6" i="2"/>
  <c r="BB6" i="2"/>
  <c r="AZ6" i="2"/>
  <c r="AX6" i="2"/>
  <c r="AV6" i="2"/>
  <c r="AT6" i="2"/>
  <c r="AR6" i="2"/>
  <c r="AP6" i="2"/>
  <c r="AN6" i="2"/>
  <c r="AL6" i="2"/>
  <c r="AJ6" i="2"/>
  <c r="AH6" i="2"/>
  <c r="AF6" i="2"/>
  <c r="AD6" i="2"/>
  <c r="AB6" i="2"/>
  <c r="Z6" i="2"/>
  <c r="X6" i="2"/>
  <c r="V6" i="2"/>
  <c r="BL5" i="2"/>
  <c r="BJ5" i="2"/>
  <c r="BH5" i="2"/>
  <c r="BF5" i="2"/>
  <c r="BD5" i="2"/>
  <c r="BB5" i="2"/>
  <c r="AZ5" i="2"/>
  <c r="AX5" i="2"/>
  <c r="AV5" i="2"/>
  <c r="AT5" i="2"/>
  <c r="AR5" i="2"/>
  <c r="AP5" i="2"/>
  <c r="AN5" i="2"/>
  <c r="AL5" i="2"/>
  <c r="AJ5" i="2"/>
  <c r="AH5" i="2"/>
  <c r="AF5" i="2"/>
  <c r="AD5" i="2"/>
  <c r="AB5" i="2"/>
  <c r="Z5" i="2"/>
  <c r="X5" i="2"/>
  <c r="V5" i="2"/>
  <c r="BL4" i="2"/>
  <c r="BJ4" i="2"/>
  <c r="BH4" i="2"/>
  <c r="BF4" i="2"/>
  <c r="BD4" i="2"/>
  <c r="BB4" i="2"/>
  <c r="AZ4" i="2"/>
  <c r="AX4" i="2"/>
  <c r="AV4" i="2"/>
  <c r="AT4" i="2"/>
  <c r="AR4" i="2"/>
  <c r="AP4" i="2"/>
  <c r="AN4" i="2"/>
  <c r="AL4" i="2"/>
  <c r="AJ4" i="2"/>
  <c r="AH4" i="2"/>
  <c r="AF4" i="2"/>
  <c r="AD4" i="2"/>
  <c r="AB4" i="2"/>
  <c r="Z4" i="2"/>
  <c r="X4" i="2"/>
  <c r="V4" i="2"/>
  <c r="BL3" i="2"/>
  <c r="BJ3" i="2"/>
  <c r="BH3" i="2"/>
  <c r="BF3" i="2"/>
  <c r="BD3" i="2"/>
  <c r="BB3" i="2"/>
  <c r="AZ3" i="2"/>
  <c r="AX3" i="2"/>
  <c r="AV3" i="2"/>
  <c r="AT3" i="2"/>
  <c r="AR3" i="2"/>
  <c r="AP3" i="2"/>
  <c r="AN3" i="2"/>
  <c r="AL3" i="2"/>
  <c r="AJ3" i="2"/>
  <c r="AH3" i="2"/>
  <c r="AF3" i="2"/>
  <c r="AD3" i="2"/>
  <c r="AB3" i="2"/>
  <c r="Z3" i="2"/>
  <c r="X3" i="2"/>
  <c r="V3" i="2"/>
  <c r="BL2" i="2"/>
  <c r="BJ2" i="2"/>
  <c r="BH2" i="2"/>
  <c r="BF2" i="2"/>
  <c r="BD2" i="2"/>
  <c r="BB2" i="2"/>
  <c r="AZ2" i="2"/>
  <c r="AX2" i="2"/>
  <c r="AV2" i="2"/>
  <c r="AT2" i="2"/>
  <c r="AR2" i="2"/>
  <c r="AP2" i="2"/>
  <c r="AN2" i="2"/>
  <c r="AL2" i="2"/>
  <c r="AJ2" i="2"/>
  <c r="AH2" i="2"/>
  <c r="AF2" i="2"/>
  <c r="AD2" i="2"/>
  <c r="AB2" i="2"/>
  <c r="Z2" i="2"/>
  <c r="X2" i="2"/>
  <c r="V2" i="2"/>
  <c r="AL43" i="3" l="1"/>
  <c r="L43" i="3"/>
  <c r="AK60" i="2"/>
  <c r="BI60" i="2"/>
  <c r="AF14" i="2"/>
  <c r="AV14" i="2"/>
  <c r="AL31" i="2"/>
  <c r="BB31" i="2"/>
  <c r="X43" i="2"/>
  <c r="AB9" i="3" s="1"/>
  <c r="AJ43" i="2"/>
  <c r="AZ43" i="2"/>
  <c r="G60" i="2"/>
  <c r="K60" i="2"/>
  <c r="O60" i="2"/>
  <c r="U60" i="2"/>
  <c r="V60" i="2" s="1"/>
  <c r="Z58" i="2"/>
  <c r="B10" i="3" s="1"/>
  <c r="F25" i="3" s="1"/>
  <c r="AG60" i="2"/>
  <c r="AL58" i="2"/>
  <c r="BB58" i="2"/>
  <c r="W60" i="2"/>
  <c r="AC11" i="3" s="1"/>
  <c r="AQ60" i="2"/>
  <c r="AN73" i="2"/>
  <c r="AQ75" i="2"/>
  <c r="AB36" i="3"/>
  <c r="AL52" i="3"/>
  <c r="AP52" i="3" s="1"/>
  <c r="AR14" i="2"/>
  <c r="BH14" i="2"/>
  <c r="AL90" i="3" s="1"/>
  <c r="F60" i="2"/>
  <c r="J60" i="2"/>
  <c r="N60" i="2"/>
  <c r="S60" i="2"/>
  <c r="H60" i="2"/>
  <c r="L60" i="2"/>
  <c r="Q60" i="2"/>
  <c r="AE60" i="2"/>
  <c r="AU60" i="2"/>
  <c r="AV60" i="2" s="1"/>
  <c r="AU75" i="2"/>
  <c r="AC43" i="3"/>
  <c r="AG43" i="3" s="1"/>
  <c r="AM53" i="3"/>
  <c r="AI60" i="2"/>
  <c r="AM41" i="3" s="1"/>
  <c r="AQ41" i="3" s="1"/>
  <c r="AY60" i="2"/>
  <c r="AC83" i="3" s="1"/>
  <c r="AL73" i="2"/>
  <c r="R57" i="3" s="1"/>
  <c r="AP73" i="2"/>
  <c r="AL57" i="3" s="1"/>
  <c r="BD73" i="2"/>
  <c r="BK75" i="2"/>
  <c r="L49" i="3"/>
  <c r="AI36" i="3"/>
  <c r="Y6" i="3"/>
  <c r="AI66" i="3"/>
  <c r="AS77" i="3"/>
  <c r="AD58" i="2"/>
  <c r="B25" i="3" s="1"/>
  <c r="D40" i="3" s="1"/>
  <c r="AD16" i="2"/>
  <c r="B20" i="3" s="1"/>
  <c r="D35" i="3" s="1"/>
  <c r="AD31" i="2"/>
  <c r="R22" i="3" s="1"/>
  <c r="V22" i="3" s="1"/>
  <c r="AB14" i="2"/>
  <c r="AB43" i="2"/>
  <c r="AB24" i="3" s="1"/>
  <c r="AA60" i="2"/>
  <c r="AC26" i="3" s="1"/>
  <c r="AG26" i="3" s="1"/>
  <c r="AS63" i="3"/>
  <c r="AS52" i="3"/>
  <c r="W63" i="3"/>
  <c r="Y20" i="3"/>
  <c r="W21" i="3"/>
  <c r="AS49" i="3"/>
  <c r="AI52" i="3"/>
  <c r="W78" i="3"/>
  <c r="AQ80" i="3"/>
  <c r="W107" i="3"/>
  <c r="AG20" i="3"/>
  <c r="AF64" i="3"/>
  <c r="AF38" i="3"/>
  <c r="AG6" i="3"/>
  <c r="AG38" i="3"/>
  <c r="Y49" i="3"/>
  <c r="AQ50" i="3"/>
  <c r="W66" i="3"/>
  <c r="AQ78" i="3"/>
  <c r="W106" i="3"/>
  <c r="AG22" i="3"/>
  <c r="AI6" i="3"/>
  <c r="W35" i="3"/>
  <c r="AI57" i="3"/>
  <c r="W7" i="3"/>
  <c r="AI21" i="3"/>
  <c r="W20" i="3"/>
  <c r="AS36" i="3"/>
  <c r="AS66" i="3"/>
  <c r="AG11" i="3"/>
  <c r="W5" i="3"/>
  <c r="Y8" i="3"/>
  <c r="Y36" i="3"/>
  <c r="AQ38" i="3"/>
  <c r="Y66" i="3"/>
  <c r="AG66" i="3"/>
  <c r="AS78" i="3"/>
  <c r="Y106" i="3"/>
  <c r="W43" i="3"/>
  <c r="W37" i="3"/>
  <c r="AP43" i="3"/>
  <c r="Y21" i="3"/>
  <c r="Y22" i="3"/>
  <c r="AG23" i="3"/>
  <c r="AG35" i="3"/>
  <c r="AG78" i="3"/>
  <c r="W80" i="3"/>
  <c r="W94" i="3"/>
  <c r="Y109" i="3"/>
  <c r="Z31" i="2"/>
  <c r="R7" i="3" s="1"/>
  <c r="V7" i="3" s="1"/>
  <c r="AL99" i="3"/>
  <c r="L99" i="3"/>
  <c r="AI5" i="3"/>
  <c r="AG5" i="3"/>
  <c r="Y51" i="3"/>
  <c r="W51" i="3"/>
  <c r="AI9" i="3"/>
  <c r="AG9" i="3"/>
  <c r="AB39" i="3"/>
  <c r="K39" i="3"/>
  <c r="B121" i="3"/>
  <c r="F5" i="3"/>
  <c r="AH5" i="3" s="1"/>
  <c r="B125" i="3"/>
  <c r="F9" i="3"/>
  <c r="AH60" i="2"/>
  <c r="R24" i="3"/>
  <c r="B24" i="3"/>
  <c r="D39" i="3" s="1"/>
  <c r="AS39" i="3"/>
  <c r="AQ39" i="3"/>
  <c r="AL69" i="3"/>
  <c r="L69" i="3"/>
  <c r="AI24" i="3"/>
  <c r="AG24" i="3"/>
  <c r="B120" i="3"/>
  <c r="F4" i="3"/>
  <c r="AB51" i="3"/>
  <c r="K51" i="3"/>
  <c r="Y9" i="3"/>
  <c r="W9" i="3"/>
  <c r="W39" i="3"/>
  <c r="AI39" i="3"/>
  <c r="AG39" i="3"/>
  <c r="B127" i="3"/>
  <c r="F11" i="3"/>
  <c r="S55" i="3"/>
  <c r="AQ62" i="2"/>
  <c r="AL60" i="2"/>
  <c r="D19" i="3"/>
  <c r="AB19" i="3"/>
  <c r="AL34" i="3"/>
  <c r="L34" i="3"/>
  <c r="AL62" i="3"/>
  <c r="L62" i="3"/>
  <c r="AP90" i="3"/>
  <c r="R35" i="3"/>
  <c r="B35" i="3"/>
  <c r="D49" i="3" s="1"/>
  <c r="K37" i="3"/>
  <c r="AB37" i="3"/>
  <c r="AL51" i="3"/>
  <c r="L51" i="3"/>
  <c r="R79" i="3"/>
  <c r="B79" i="3"/>
  <c r="D93" i="3" s="1"/>
  <c r="R108" i="3"/>
  <c r="B108" i="3"/>
  <c r="AF9" i="3"/>
  <c r="AH9" i="3"/>
  <c r="AL39" i="3"/>
  <c r="L39" i="3"/>
  <c r="R67" i="3"/>
  <c r="B67" i="3"/>
  <c r="D81" i="3" s="1"/>
  <c r="R95" i="3"/>
  <c r="B95" i="3"/>
  <c r="D110" i="3" s="1"/>
  <c r="B126" i="3"/>
  <c r="F10" i="3"/>
  <c r="L54" i="3"/>
  <c r="AL54" i="3"/>
  <c r="R82" i="3"/>
  <c r="B82" i="3"/>
  <c r="D96" i="3" s="1"/>
  <c r="K96" i="3"/>
  <c r="AB96" i="3"/>
  <c r="B111" i="3"/>
  <c r="R111" i="3"/>
  <c r="S41" i="3"/>
  <c r="AC55" i="3"/>
  <c r="S69" i="3"/>
  <c r="AG83" i="3"/>
  <c r="S112" i="3"/>
  <c r="AK62" i="2"/>
  <c r="AM85" i="3"/>
  <c r="BB73" i="2"/>
  <c r="S114" i="3"/>
  <c r="BJ73" i="2"/>
  <c r="F7" i="3"/>
  <c r="D9" i="3"/>
  <c r="R10" i="3"/>
  <c r="W4" i="3"/>
  <c r="Y4" i="3"/>
  <c r="AG34" i="3"/>
  <c r="AI34" i="3"/>
  <c r="AS48" i="3"/>
  <c r="AQ48" i="3"/>
  <c r="Y76" i="3"/>
  <c r="W76" i="3"/>
  <c r="AG90" i="3"/>
  <c r="AI90" i="3"/>
  <c r="AP49" i="3"/>
  <c r="AB91" i="3"/>
  <c r="K91" i="3"/>
  <c r="B122" i="3"/>
  <c r="F6" i="3"/>
  <c r="B107" i="3"/>
  <c r="R107" i="3"/>
  <c r="AQ37" i="3"/>
  <c r="Y65" i="3"/>
  <c r="W65" i="3"/>
  <c r="AS65" i="3"/>
  <c r="AQ65" i="3"/>
  <c r="AG79" i="3"/>
  <c r="AI79" i="3"/>
  <c r="W93" i="3"/>
  <c r="Y93" i="3"/>
  <c r="AM93" i="3"/>
  <c r="AM92" i="3"/>
  <c r="Y53" i="3"/>
  <c r="W53" i="3"/>
  <c r="AG67" i="3"/>
  <c r="AI67" i="3"/>
  <c r="Y81" i="3"/>
  <c r="W81" i="3"/>
  <c r="AQ81" i="3"/>
  <c r="AS81" i="3"/>
  <c r="AI95" i="3"/>
  <c r="AG95" i="3"/>
  <c r="W110" i="3"/>
  <c r="Y110" i="3"/>
  <c r="B124" i="3"/>
  <c r="F8" i="3"/>
  <c r="R23" i="3"/>
  <c r="B23" i="3"/>
  <c r="D38" i="3" s="1"/>
  <c r="K66" i="3"/>
  <c r="AB66" i="3"/>
  <c r="AL80" i="3"/>
  <c r="L80" i="3"/>
  <c r="R109" i="3"/>
  <c r="B109" i="3"/>
  <c r="AI10" i="3"/>
  <c r="AG10" i="3"/>
  <c r="AI25" i="3"/>
  <c r="AG25" i="3"/>
  <c r="Y40" i="3"/>
  <c r="W40" i="3"/>
  <c r="AS40" i="3"/>
  <c r="AQ40" i="3"/>
  <c r="AG54" i="3"/>
  <c r="W68" i="3"/>
  <c r="AS68" i="3"/>
  <c r="AQ68" i="3"/>
  <c r="AI82" i="3"/>
  <c r="AG82" i="3"/>
  <c r="S96" i="3"/>
  <c r="BC60" i="2"/>
  <c r="AM96" i="3"/>
  <c r="Y111" i="3" s="1"/>
  <c r="BG60" i="2"/>
  <c r="BK60" i="2"/>
  <c r="X60" i="2"/>
  <c r="AF60" i="2"/>
  <c r="AJ60" i="2"/>
  <c r="AN60" i="2"/>
  <c r="AR60" i="2"/>
  <c r="AZ60" i="2"/>
  <c r="BE60" i="2"/>
  <c r="BJ60" i="2"/>
  <c r="AB71" i="3"/>
  <c r="K71" i="3"/>
  <c r="BC75" i="2"/>
  <c r="D5" i="3"/>
  <c r="R6" i="3"/>
  <c r="B7" i="3"/>
  <c r="F22" i="3" s="1"/>
  <c r="AB8" i="3"/>
  <c r="AI11" i="3"/>
  <c r="AI20" i="3"/>
  <c r="AB21" i="3"/>
  <c r="S24" i="3"/>
  <c r="Y39" i="3" s="1"/>
  <c r="AL36" i="3"/>
  <c r="AS37" i="3"/>
  <c r="W49" i="3"/>
  <c r="AG49" i="3"/>
  <c r="AQ49" i="3"/>
  <c r="AC51" i="3"/>
  <c r="AM51" i="3"/>
  <c r="S54" i="3"/>
  <c r="Y68" i="3" s="1"/>
  <c r="D4" i="3"/>
  <c r="AB4" i="3"/>
  <c r="R34" i="3"/>
  <c r="B34" i="3"/>
  <c r="D48" i="3" s="1"/>
  <c r="R62" i="3"/>
  <c r="B62" i="3"/>
  <c r="D76" i="3" s="1"/>
  <c r="R90" i="3"/>
  <c r="B90" i="3"/>
  <c r="D105" i="3" s="1"/>
  <c r="AF5" i="3"/>
  <c r="L63" i="3"/>
  <c r="AL63" i="3"/>
  <c r="R91" i="3"/>
  <c r="B91" i="3"/>
  <c r="D106" i="3" s="1"/>
  <c r="K92" i="3"/>
  <c r="K78" i="3"/>
  <c r="AB78" i="3"/>
  <c r="R51" i="3"/>
  <c r="B51" i="3"/>
  <c r="D65" i="3" s="1"/>
  <c r="AL79" i="3"/>
  <c r="L79" i="3"/>
  <c r="R39" i="3"/>
  <c r="B39" i="3"/>
  <c r="D53" i="3" s="1"/>
  <c r="AB53" i="3"/>
  <c r="K53" i="3"/>
  <c r="AB81" i="3"/>
  <c r="K81" i="3"/>
  <c r="AL95" i="3"/>
  <c r="L95" i="3"/>
  <c r="D23" i="3"/>
  <c r="AB23" i="3"/>
  <c r="AL38" i="3"/>
  <c r="L38" i="3"/>
  <c r="AL94" i="3"/>
  <c r="L94" i="3"/>
  <c r="AB68" i="3"/>
  <c r="K68" i="3"/>
  <c r="S85" i="3"/>
  <c r="Y99" i="3" s="1"/>
  <c r="BC76" i="2"/>
  <c r="AW76" i="2"/>
  <c r="AX73" i="2"/>
  <c r="AC99" i="3"/>
  <c r="K100" i="3"/>
  <c r="BF73" i="2"/>
  <c r="R99" i="3"/>
  <c r="B99" i="3"/>
  <c r="D114" i="3" s="1"/>
  <c r="AF36" i="3"/>
  <c r="AS53" i="3"/>
  <c r="AQ53" i="3"/>
  <c r="W19" i="3"/>
  <c r="Y19" i="3"/>
  <c r="Y48" i="3"/>
  <c r="W48" i="3"/>
  <c r="AG62" i="3"/>
  <c r="AI62" i="3"/>
  <c r="AS76" i="3"/>
  <c r="AQ76" i="3"/>
  <c r="Y105" i="3"/>
  <c r="W105" i="3"/>
  <c r="R5" i="3"/>
  <c r="B5" i="3"/>
  <c r="F20" i="3" s="1"/>
  <c r="AB35" i="3"/>
  <c r="K35" i="3"/>
  <c r="B77" i="3"/>
  <c r="D91" i="3" s="1"/>
  <c r="R77" i="3"/>
  <c r="R50" i="3"/>
  <c r="AH50" i="3" s="1"/>
  <c r="B50" i="3"/>
  <c r="D64" i="3" s="1"/>
  <c r="L78" i="3"/>
  <c r="AL78" i="3"/>
  <c r="Z14" i="2"/>
  <c r="AD14" i="2"/>
  <c r="AH14" i="2"/>
  <c r="AL14" i="2"/>
  <c r="AP14" i="2"/>
  <c r="AT14" i="2"/>
  <c r="AX14" i="2"/>
  <c r="BB14" i="2"/>
  <c r="BF14" i="2"/>
  <c r="BJ14" i="2"/>
  <c r="AF20" i="3"/>
  <c r="AL35" i="3"/>
  <c r="L35" i="3"/>
  <c r="R63" i="3"/>
  <c r="B63" i="3"/>
  <c r="D77" i="3" s="1"/>
  <c r="K77" i="3"/>
  <c r="AB77" i="3"/>
  <c r="AL91" i="3"/>
  <c r="L91" i="3"/>
  <c r="AF50" i="3"/>
  <c r="AL64" i="3"/>
  <c r="L64" i="3"/>
  <c r="B92" i="3"/>
  <c r="D107" i="3" s="1"/>
  <c r="R92" i="3"/>
  <c r="AH92" i="3" s="1"/>
  <c r="X31" i="2"/>
  <c r="AB31" i="2"/>
  <c r="AF31" i="2"/>
  <c r="AJ31" i="2"/>
  <c r="AR31" i="2"/>
  <c r="AV31" i="2"/>
  <c r="AZ31" i="2"/>
  <c r="BD31" i="2"/>
  <c r="BH31" i="2"/>
  <c r="Z43" i="2"/>
  <c r="AL43" i="2"/>
  <c r="AP43" i="2"/>
  <c r="AT43" i="2"/>
  <c r="AX43" i="2"/>
  <c r="BB43" i="2"/>
  <c r="BF43" i="2"/>
  <c r="BJ43" i="2"/>
  <c r="R38" i="3"/>
  <c r="B38" i="3"/>
  <c r="D52" i="3" s="1"/>
  <c r="L66" i="3"/>
  <c r="AL66" i="3"/>
  <c r="R94" i="3"/>
  <c r="B94" i="3"/>
  <c r="D109" i="3" s="1"/>
  <c r="X58" i="2"/>
  <c r="AB58" i="2"/>
  <c r="AF58" i="2"/>
  <c r="AJ58" i="2"/>
  <c r="AN58" i="2"/>
  <c r="AR58" i="2"/>
  <c r="AV58" i="2"/>
  <c r="AZ58" i="2"/>
  <c r="BD58" i="2"/>
  <c r="BH58" i="2"/>
  <c r="BL58" i="2"/>
  <c r="Y60" i="2"/>
  <c r="AC60" i="2"/>
  <c r="AK61" i="2" s="1"/>
  <c r="AO60" i="2"/>
  <c r="AS60" i="2"/>
  <c r="AW60" i="2"/>
  <c r="AW62" i="2" s="1"/>
  <c r="BA60" i="2"/>
  <c r="AC85" i="3"/>
  <c r="AY75" i="2"/>
  <c r="W99" i="3"/>
  <c r="AM99" i="3"/>
  <c r="BG75" i="2"/>
  <c r="AQ43" i="3"/>
  <c r="AV73" i="2"/>
  <c r="AI7" i="3"/>
  <c r="Y35" i="3"/>
  <c r="AI35" i="3"/>
  <c r="AS35" i="3"/>
  <c r="AI37" i="3"/>
  <c r="AB48" i="3"/>
  <c r="B49" i="3"/>
  <c r="D63" i="3" s="1"/>
  <c r="K50" i="3"/>
  <c r="R52" i="3"/>
  <c r="K64" i="3"/>
  <c r="AB76" i="3"/>
  <c r="K76" i="3"/>
  <c r="K49" i="3"/>
  <c r="AB49" i="3"/>
  <c r="AR49" i="3" s="1"/>
  <c r="R64" i="3"/>
  <c r="B64" i="3"/>
  <c r="D78" i="3" s="1"/>
  <c r="AB65" i="3"/>
  <c r="K65" i="3"/>
  <c r="K93" i="3"/>
  <c r="AB93" i="3"/>
  <c r="AF24" i="3"/>
  <c r="AL67" i="3"/>
  <c r="L67" i="3"/>
  <c r="AB80" i="3"/>
  <c r="K80" i="3"/>
  <c r="B54" i="3"/>
  <c r="D68" i="3" s="1"/>
  <c r="R54" i="3"/>
  <c r="AL82" i="3"/>
  <c r="L82" i="3"/>
  <c r="AM69" i="3"/>
  <c r="AG4" i="3"/>
  <c r="AI4" i="3"/>
  <c r="AG19" i="3"/>
  <c r="AI19" i="3"/>
  <c r="W34" i="3"/>
  <c r="Y34" i="3"/>
  <c r="AQ34" i="3"/>
  <c r="AS34" i="3"/>
  <c r="AI48" i="3"/>
  <c r="AG48" i="3"/>
  <c r="W62" i="3"/>
  <c r="Y62" i="3"/>
  <c r="AQ62" i="3"/>
  <c r="AS62" i="3"/>
  <c r="AI76" i="3"/>
  <c r="AG76" i="3"/>
  <c r="W90" i="3"/>
  <c r="Y90" i="3"/>
  <c r="AQ90" i="3"/>
  <c r="AS90" i="3"/>
  <c r="R20" i="3"/>
  <c r="X49" i="3"/>
  <c r="V49" i="3"/>
  <c r="L77" i="3"/>
  <c r="AL77" i="3"/>
  <c r="B106" i="3"/>
  <c r="R106" i="3"/>
  <c r="AL50" i="3"/>
  <c r="L50" i="3"/>
  <c r="B78" i="3"/>
  <c r="D92" i="3" s="1"/>
  <c r="R78" i="3"/>
  <c r="AF92" i="3"/>
  <c r="AI65" i="3"/>
  <c r="AG65" i="3"/>
  <c r="W79" i="3"/>
  <c r="Y79" i="3"/>
  <c r="AQ79" i="3"/>
  <c r="AS79" i="3"/>
  <c r="AG93" i="3"/>
  <c r="AI93" i="3"/>
  <c r="W108" i="3"/>
  <c r="AI53" i="3"/>
  <c r="AG53" i="3"/>
  <c r="W67" i="3"/>
  <c r="Y67" i="3"/>
  <c r="AI81" i="3"/>
  <c r="AG81" i="3"/>
  <c r="Y95" i="3"/>
  <c r="W95" i="3"/>
  <c r="AS95" i="3"/>
  <c r="AQ95" i="3"/>
  <c r="R80" i="3"/>
  <c r="B80" i="3"/>
  <c r="D94" i="3" s="1"/>
  <c r="AB94" i="3"/>
  <c r="K94" i="3"/>
  <c r="Y10" i="3"/>
  <c r="W10" i="3"/>
  <c r="Y25" i="3"/>
  <c r="W25" i="3"/>
  <c r="AI40" i="3"/>
  <c r="AG40" i="3"/>
  <c r="AI68" i="3"/>
  <c r="AG68" i="3"/>
  <c r="Y82" i="3"/>
  <c r="W82" i="3"/>
  <c r="AS82" i="3"/>
  <c r="AQ82" i="3"/>
  <c r="AG96" i="3"/>
  <c r="W111" i="3"/>
  <c r="BN58" i="2"/>
  <c r="R43" i="3"/>
  <c r="V43" i="3" s="1"/>
  <c r="B43" i="3"/>
  <c r="D57" i="3" s="1"/>
  <c r="AB57" i="3"/>
  <c r="AR57" i="3" s="1"/>
  <c r="K57" i="3"/>
  <c r="AR73" i="2"/>
  <c r="AZ73" i="2"/>
  <c r="BI76" i="2"/>
  <c r="Y5" i="3"/>
  <c r="AB6" i="3"/>
  <c r="Y7" i="3"/>
  <c r="R8" i="3"/>
  <c r="D20" i="3"/>
  <c r="R21" i="3"/>
  <c r="AI22" i="3"/>
  <c r="D24" i="3"/>
  <c r="R36" i="3"/>
  <c r="AH36" i="3" s="1"/>
  <c r="Y37" i="3"/>
  <c r="K38" i="3"/>
  <c r="AB40" i="3"/>
  <c r="AB52" i="3"/>
  <c r="AR52" i="3" s="1"/>
  <c r="AM54" i="3"/>
  <c r="R66" i="3"/>
  <c r="AS67" i="3"/>
  <c r="W57" i="3"/>
  <c r="AG71" i="3"/>
  <c r="AI71" i="3"/>
  <c r="AO75" i="2"/>
  <c r="AW75" i="2"/>
  <c r="BE75" i="2"/>
  <c r="AQ76" i="2"/>
  <c r="W6" i="3"/>
  <c r="Y23" i="3"/>
  <c r="AI23" i="3"/>
  <c r="W36" i="3"/>
  <c r="AG36" i="3"/>
  <c r="AQ36" i="3"/>
  <c r="Y38" i="3"/>
  <c r="AI38" i="3"/>
  <c r="AS38" i="3"/>
  <c r="Y50" i="3"/>
  <c r="AI50" i="3"/>
  <c r="AS50" i="3"/>
  <c r="W52" i="3"/>
  <c r="AG52" i="3"/>
  <c r="Y57" i="3"/>
  <c r="Y63" i="3"/>
  <c r="AI91" i="3"/>
  <c r="AG91" i="3"/>
  <c r="X57" i="3"/>
  <c r="V57" i="3"/>
  <c r="AP57" i="3"/>
  <c r="L57" i="3"/>
  <c r="W71" i="3"/>
  <c r="Y71" i="3"/>
  <c r="AQ71" i="3"/>
  <c r="AS71" i="3"/>
  <c r="AK75" i="2"/>
  <c r="AS75" i="2"/>
  <c r="BA75" i="2"/>
  <c r="BI75" i="2"/>
  <c r="K43" i="3"/>
  <c r="Y52" i="3"/>
  <c r="B57" i="3"/>
  <c r="D71" i="3" s="1"/>
  <c r="AS57" i="3"/>
  <c r="Y64" i="3"/>
  <c r="AI64" i="3"/>
  <c r="AS64" i="3"/>
  <c r="AI77" i="3"/>
  <c r="AG77" i="3"/>
  <c r="AQ77" i="3"/>
  <c r="W64" i="3"/>
  <c r="Y77" i="3"/>
  <c r="W77" i="3"/>
  <c r="Y80" i="3"/>
  <c r="AI80" i="3"/>
  <c r="AS80" i="3"/>
  <c r="AS91" i="3"/>
  <c r="Y92" i="3"/>
  <c r="W92" i="3"/>
  <c r="AG94" i="3"/>
  <c r="AQ94" i="3"/>
  <c r="W109" i="3"/>
  <c r="Y91" i="3"/>
  <c r="AG92" i="3"/>
  <c r="AI54" i="3" l="1"/>
  <c r="B22" i="3"/>
  <c r="D37" i="3" s="1"/>
  <c r="R25" i="3"/>
  <c r="AY61" i="2"/>
  <c r="AU61" i="2"/>
  <c r="BI61" i="2"/>
  <c r="AI61" i="2"/>
  <c r="AM61" i="2"/>
  <c r="AG61" i="2"/>
  <c r="AB60" i="2"/>
  <c r="AB26" i="3" s="1"/>
  <c r="AP77" i="3"/>
  <c r="AR77" i="3"/>
  <c r="X52" i="3"/>
  <c r="V52" i="3"/>
  <c r="AC69" i="3"/>
  <c r="AS69" i="3" s="1"/>
  <c r="AT60" i="2"/>
  <c r="AS61" i="2"/>
  <c r="B40" i="3"/>
  <c r="D54" i="3" s="1"/>
  <c r="R40" i="3"/>
  <c r="X54" i="3" s="1"/>
  <c r="R81" i="3"/>
  <c r="X95" i="3" s="1"/>
  <c r="B81" i="3"/>
  <c r="D95" i="3" s="1"/>
  <c r="D22" i="3"/>
  <c r="AB22" i="3"/>
  <c r="AP91" i="3"/>
  <c r="AR91" i="3"/>
  <c r="R76" i="3"/>
  <c r="AH76" i="3" s="1"/>
  <c r="B76" i="3"/>
  <c r="D90" i="3" s="1"/>
  <c r="V99" i="3"/>
  <c r="V90" i="3"/>
  <c r="AC97" i="3"/>
  <c r="BE61" i="2"/>
  <c r="BF60" i="2"/>
  <c r="AL41" i="3"/>
  <c r="L41" i="3"/>
  <c r="Y96" i="3"/>
  <c r="W96" i="3"/>
  <c r="V23" i="3"/>
  <c r="X23" i="3"/>
  <c r="AQ93" i="3"/>
  <c r="AS93" i="3"/>
  <c r="AQ85" i="3"/>
  <c r="AS85" i="3"/>
  <c r="AF37" i="3"/>
  <c r="B55" i="3"/>
  <c r="D69" i="3" s="1"/>
  <c r="R55" i="3"/>
  <c r="AF40" i="3"/>
  <c r="X36" i="3"/>
  <c r="V36" i="3"/>
  <c r="X21" i="3"/>
  <c r="V21" i="3"/>
  <c r="AH6" i="3"/>
  <c r="AF6" i="3"/>
  <c r="R71" i="3"/>
  <c r="AH71" i="3" s="1"/>
  <c r="B71" i="3"/>
  <c r="D85" i="3" s="1"/>
  <c r="AF94" i="3"/>
  <c r="AH94" i="3"/>
  <c r="AP50" i="3"/>
  <c r="AR50" i="3"/>
  <c r="V20" i="3"/>
  <c r="X20" i="3"/>
  <c r="AP82" i="3"/>
  <c r="AF80" i="3"/>
  <c r="AH80" i="3"/>
  <c r="AF65" i="3"/>
  <c r="V64" i="3"/>
  <c r="X64" i="3"/>
  <c r="AF76" i="3"/>
  <c r="AM55" i="3"/>
  <c r="AC41" i="3"/>
  <c r="AP60" i="2"/>
  <c r="AO61" i="2"/>
  <c r="L96" i="3"/>
  <c r="AL96" i="3"/>
  <c r="X111" i="3" s="1"/>
  <c r="R68" i="3"/>
  <c r="X82" i="3" s="1"/>
  <c r="B68" i="3"/>
  <c r="D82" i="3" s="1"/>
  <c r="D25" i="3"/>
  <c r="AB25" i="3"/>
  <c r="AR66" i="3"/>
  <c r="AP66" i="3"/>
  <c r="B110" i="3"/>
  <c r="R110" i="3"/>
  <c r="K67" i="3"/>
  <c r="AB67" i="3"/>
  <c r="AR67" i="3" s="1"/>
  <c r="AL93" i="3"/>
  <c r="L93" i="3"/>
  <c r="AL92" i="3"/>
  <c r="X107" i="3" s="1"/>
  <c r="R65" i="3"/>
  <c r="B65" i="3"/>
  <c r="D79" i="3" s="1"/>
  <c r="D7" i="3"/>
  <c r="AB7" i="3"/>
  <c r="AP64" i="3"/>
  <c r="AR64" i="3"/>
  <c r="AH77" i="3"/>
  <c r="AF77" i="3"/>
  <c r="R105" i="3"/>
  <c r="B105" i="3"/>
  <c r="AB62" i="3"/>
  <c r="AR62" i="3" s="1"/>
  <c r="K62" i="3"/>
  <c r="R19" i="3"/>
  <c r="B19" i="3"/>
  <c r="D34" i="3" s="1"/>
  <c r="AB99" i="3"/>
  <c r="AR99" i="3" s="1"/>
  <c r="K99" i="3"/>
  <c r="AF68" i="3"/>
  <c r="AP38" i="3"/>
  <c r="AR38" i="3"/>
  <c r="AP95" i="3"/>
  <c r="AF53" i="3"/>
  <c r="AP79" i="3"/>
  <c r="AF4" i="3"/>
  <c r="AH4" i="3"/>
  <c r="AI51" i="3"/>
  <c r="AG51" i="3"/>
  <c r="X6" i="3"/>
  <c r="V6" i="3"/>
  <c r="AF71" i="3"/>
  <c r="K83" i="3"/>
  <c r="AB83" i="3"/>
  <c r="R41" i="3"/>
  <c r="B41" i="3"/>
  <c r="D55" i="3" s="1"/>
  <c r="AM97" i="3"/>
  <c r="Y112" i="3" s="1"/>
  <c r="BH60" i="2"/>
  <c r="BG61" i="2"/>
  <c r="AH66" i="3"/>
  <c r="AF66" i="3"/>
  <c r="R114" i="3"/>
  <c r="B114" i="3"/>
  <c r="AG55" i="3"/>
  <c r="AI55" i="3"/>
  <c r="V82" i="3"/>
  <c r="V67" i="3"/>
  <c r="V79" i="3"/>
  <c r="AP34" i="3"/>
  <c r="AF51" i="3"/>
  <c r="AH51" i="3"/>
  <c r="K41" i="3"/>
  <c r="AB41" i="3"/>
  <c r="K85" i="3"/>
  <c r="AB85" i="3"/>
  <c r="AL71" i="3"/>
  <c r="L71" i="3"/>
  <c r="V94" i="3"/>
  <c r="X94" i="3"/>
  <c r="V38" i="3"/>
  <c r="X38" i="3"/>
  <c r="AL65" i="3"/>
  <c r="L65" i="3"/>
  <c r="V63" i="3"/>
  <c r="X63" i="3"/>
  <c r="AB34" i="3"/>
  <c r="K34" i="3"/>
  <c r="B85" i="3"/>
  <c r="D99" i="3" s="1"/>
  <c r="R85" i="3"/>
  <c r="X99" i="3" s="1"/>
  <c r="V34" i="3"/>
  <c r="X34" i="3"/>
  <c r="AS51" i="3"/>
  <c r="AQ51" i="3"/>
  <c r="AH21" i="3"/>
  <c r="AF21" i="3"/>
  <c r="BK61" i="2"/>
  <c r="BL60" i="2"/>
  <c r="AP80" i="3"/>
  <c r="AR80" i="3"/>
  <c r="V111" i="3"/>
  <c r="X66" i="3"/>
  <c r="V66" i="3"/>
  <c r="AH38" i="3"/>
  <c r="V25" i="3"/>
  <c r="X78" i="3"/>
  <c r="V78" i="3"/>
  <c r="V106" i="3"/>
  <c r="X106" i="3"/>
  <c r="V54" i="3"/>
  <c r="AF93" i="3"/>
  <c r="AH49" i="3"/>
  <c r="AF49" i="3"/>
  <c r="AH64" i="3"/>
  <c r="AM83" i="3"/>
  <c r="BB60" i="2"/>
  <c r="BA61" i="2"/>
  <c r="S26" i="3"/>
  <c r="Y41" i="3" s="1"/>
  <c r="AC62" i="2"/>
  <c r="AE62" i="2"/>
  <c r="AD60" i="2"/>
  <c r="AC61" i="2"/>
  <c r="B96" i="3"/>
  <c r="D111" i="3" s="1"/>
  <c r="R96" i="3"/>
  <c r="AH96" i="3" s="1"/>
  <c r="K54" i="3"/>
  <c r="AB54" i="3"/>
  <c r="AR54" i="3" s="1"/>
  <c r="D10" i="3"/>
  <c r="AB10" i="3"/>
  <c r="AB95" i="3"/>
  <c r="K95" i="3"/>
  <c r="AL53" i="3"/>
  <c r="L53" i="3"/>
  <c r="B93" i="3"/>
  <c r="D108" i="3" s="1"/>
  <c r="R93" i="3"/>
  <c r="AL37" i="3"/>
  <c r="L37" i="3"/>
  <c r="X92" i="3"/>
  <c r="V92" i="3"/>
  <c r="AP35" i="3"/>
  <c r="AR35" i="3"/>
  <c r="AB90" i="3"/>
  <c r="L90" i="3"/>
  <c r="K90" i="3"/>
  <c r="L48" i="3"/>
  <c r="AL48" i="3"/>
  <c r="R4" i="3"/>
  <c r="AH19" i="3" s="1"/>
  <c r="B4" i="3"/>
  <c r="F19" i="3" s="1"/>
  <c r="V50" i="3"/>
  <c r="X50" i="3"/>
  <c r="AF35" i="3"/>
  <c r="AH35" i="3"/>
  <c r="AF23" i="3"/>
  <c r="AH23" i="3"/>
  <c r="AH78" i="3"/>
  <c r="AF78" i="3"/>
  <c r="V91" i="3"/>
  <c r="X91" i="3"/>
  <c r="V62" i="3"/>
  <c r="AR36" i="3"/>
  <c r="AP36" i="3"/>
  <c r="AQ61" i="2"/>
  <c r="B69" i="3"/>
  <c r="D83" i="3" s="1"/>
  <c r="R69" i="3"/>
  <c r="AS96" i="3"/>
  <c r="AQ96" i="3"/>
  <c r="V109" i="3"/>
  <c r="X109" i="3"/>
  <c r="V107" i="3"/>
  <c r="V10" i="3"/>
  <c r="Y114" i="3"/>
  <c r="W114" i="3"/>
  <c r="BK62" i="2"/>
  <c r="AE61" i="2"/>
  <c r="AF96" i="3"/>
  <c r="AP54" i="3"/>
  <c r="AF19" i="3"/>
  <c r="AH52" i="3"/>
  <c r="AF52" i="3"/>
  <c r="AF48" i="3"/>
  <c r="L68" i="3"/>
  <c r="AL68" i="3"/>
  <c r="R9" i="3"/>
  <c r="B9" i="3"/>
  <c r="F24" i="3" s="1"/>
  <c r="V5" i="3"/>
  <c r="X5" i="3"/>
  <c r="AS54" i="3"/>
  <c r="AQ54" i="3"/>
  <c r="X8" i="3"/>
  <c r="V8" i="3"/>
  <c r="AH57" i="3"/>
  <c r="AF57" i="3"/>
  <c r="AI96" i="3"/>
  <c r="V80" i="3"/>
  <c r="X80" i="3"/>
  <c r="Y108" i="3"/>
  <c r="AQ69" i="3"/>
  <c r="AP67" i="3"/>
  <c r="AQ99" i="3"/>
  <c r="AS99" i="3"/>
  <c r="AG85" i="3"/>
  <c r="AI85" i="3"/>
  <c r="S83" i="3"/>
  <c r="AW61" i="2"/>
  <c r="AX60" i="2"/>
  <c r="BC62" i="2"/>
  <c r="S11" i="3"/>
  <c r="Y61" i="2"/>
  <c r="Z60" i="2"/>
  <c r="AB82" i="3"/>
  <c r="K82" i="3"/>
  <c r="L40" i="3"/>
  <c r="AL40" i="3"/>
  <c r="AL81" i="3"/>
  <c r="L81" i="3"/>
  <c r="R53" i="3"/>
  <c r="AH53" i="3" s="1"/>
  <c r="B53" i="3"/>
  <c r="D67" i="3" s="1"/>
  <c r="K79" i="3"/>
  <c r="AB79" i="3"/>
  <c r="AR79" i="3" s="1"/>
  <c r="R37" i="3"/>
  <c r="AH37" i="3" s="1"/>
  <c r="B37" i="3"/>
  <c r="D51" i="3" s="1"/>
  <c r="AH20" i="3"/>
  <c r="AL76" i="3"/>
  <c r="L76" i="3"/>
  <c r="B48" i="3"/>
  <c r="D62" i="3" s="1"/>
  <c r="R48" i="3"/>
  <c r="X62" i="3" s="1"/>
  <c r="AR78" i="3"/>
  <c r="AP78" i="3"/>
  <c r="X77" i="3"/>
  <c r="V77" i="3"/>
  <c r="AG99" i="3"/>
  <c r="AI99" i="3"/>
  <c r="W85" i="3"/>
  <c r="Y85" i="3"/>
  <c r="AP94" i="3"/>
  <c r="AR94" i="3"/>
  <c r="AF81" i="3"/>
  <c r="AH81" i="3"/>
  <c r="V39" i="3"/>
  <c r="X39" i="3"/>
  <c r="V51" i="3"/>
  <c r="AR63" i="3"/>
  <c r="AP63" i="3"/>
  <c r="Y54" i="3"/>
  <c r="W54" i="3"/>
  <c r="Y24" i="3"/>
  <c r="W24" i="3"/>
  <c r="R112" i="3"/>
  <c r="B112" i="3"/>
  <c r="K55" i="3"/>
  <c r="AB55" i="3"/>
  <c r="D11" i="3"/>
  <c r="AB11" i="3"/>
  <c r="S97" i="3"/>
  <c r="BC61" i="2"/>
  <c r="BI62" i="2"/>
  <c r="BD60" i="2"/>
  <c r="AS92" i="3"/>
  <c r="AQ92" i="3"/>
  <c r="Y107" i="3"/>
  <c r="AF91" i="3"/>
  <c r="AH91" i="3"/>
  <c r="AL85" i="3"/>
  <c r="L85" i="3"/>
  <c r="W112" i="3"/>
  <c r="W69" i="3"/>
  <c r="Y69" i="3"/>
  <c r="W41" i="3"/>
  <c r="V95" i="3"/>
  <c r="AP39" i="3"/>
  <c r="AR39" i="3"/>
  <c r="X108" i="3"/>
  <c r="V108" i="3"/>
  <c r="AP51" i="3"/>
  <c r="AR51" i="3"/>
  <c r="V35" i="3"/>
  <c r="X35" i="3"/>
  <c r="AP62" i="3"/>
  <c r="W55" i="3"/>
  <c r="Y55" i="3"/>
  <c r="AP69" i="3"/>
  <c r="V24" i="3"/>
  <c r="X24" i="3"/>
  <c r="AF39" i="3"/>
  <c r="AH39" i="3"/>
  <c r="AP99" i="3"/>
  <c r="X25" i="3" l="1"/>
  <c r="D26" i="3"/>
  <c r="AH68" i="3"/>
  <c r="X51" i="3"/>
  <c r="AH40" i="3"/>
  <c r="AF82" i="3"/>
  <c r="AH82" i="3"/>
  <c r="AH85" i="3"/>
  <c r="AF85" i="3"/>
  <c r="V41" i="3"/>
  <c r="V19" i="3"/>
  <c r="X19" i="3"/>
  <c r="V65" i="3"/>
  <c r="X65" i="3"/>
  <c r="AR82" i="3"/>
  <c r="K97" i="3"/>
  <c r="AB97" i="3"/>
  <c r="AR40" i="3"/>
  <c r="AP40" i="3"/>
  <c r="R11" i="3"/>
  <c r="B11" i="3"/>
  <c r="F26" i="3" s="1"/>
  <c r="B83" i="3"/>
  <c r="D97" i="3" s="1"/>
  <c r="R83" i="3"/>
  <c r="AH83" i="3" s="1"/>
  <c r="V9" i="3"/>
  <c r="X9" i="3"/>
  <c r="AH24" i="3"/>
  <c r="AH48" i="3"/>
  <c r="AR37" i="3"/>
  <c r="AP37" i="3"/>
  <c r="AP53" i="3"/>
  <c r="AR53" i="3"/>
  <c r="AS83" i="3"/>
  <c r="AQ83" i="3"/>
  <c r="AF34" i="3"/>
  <c r="AH34" i="3"/>
  <c r="AP65" i="3"/>
  <c r="AR65" i="3"/>
  <c r="X79" i="3"/>
  <c r="V114" i="3"/>
  <c r="X114" i="3"/>
  <c r="L97" i="3"/>
  <c r="AL97" i="3"/>
  <c r="X112" i="3" s="1"/>
  <c r="AF83" i="3"/>
  <c r="AH7" i="3"/>
  <c r="AF7" i="3"/>
  <c r="X7" i="3"/>
  <c r="AR92" i="3"/>
  <c r="AP92" i="3"/>
  <c r="V68" i="3"/>
  <c r="X68" i="3"/>
  <c r="L55" i="3"/>
  <c r="AL55" i="3"/>
  <c r="V71" i="3"/>
  <c r="X71" i="3"/>
  <c r="B97" i="3"/>
  <c r="D112" i="3" s="1"/>
  <c r="R97" i="3"/>
  <c r="X48" i="3"/>
  <c r="V48" i="3"/>
  <c r="AP81" i="3"/>
  <c r="AR81" i="3"/>
  <c r="X69" i="3"/>
  <c r="V69" i="3"/>
  <c r="X96" i="3"/>
  <c r="V96" i="3"/>
  <c r="AH65" i="3"/>
  <c r="V112" i="3"/>
  <c r="AR85" i="3"/>
  <c r="AP85" i="3"/>
  <c r="AH55" i="3"/>
  <c r="AF55" i="3"/>
  <c r="X37" i="3"/>
  <c r="V37" i="3"/>
  <c r="V53" i="3"/>
  <c r="X53" i="3"/>
  <c r="AR68" i="3"/>
  <c r="AP68" i="3"/>
  <c r="AF26" i="3"/>
  <c r="V4" i="3"/>
  <c r="X4" i="3"/>
  <c r="X93" i="3"/>
  <c r="V93" i="3"/>
  <c r="AH54" i="3"/>
  <c r="AF54" i="3"/>
  <c r="W26" i="3"/>
  <c r="Y26" i="3"/>
  <c r="AH93" i="3"/>
  <c r="X85" i="3"/>
  <c r="V85" i="3"/>
  <c r="AH41" i="3"/>
  <c r="AF41" i="3"/>
  <c r="AR34" i="3"/>
  <c r="AQ97" i="3"/>
  <c r="AS97" i="3"/>
  <c r="AF99" i="3"/>
  <c r="AH99" i="3"/>
  <c r="AF62" i="3"/>
  <c r="AH62" i="3"/>
  <c r="V110" i="3"/>
  <c r="X110" i="3"/>
  <c r="AH25" i="3"/>
  <c r="AF25" i="3"/>
  <c r="AR96" i="3"/>
  <c r="AP96" i="3"/>
  <c r="AG41" i="3"/>
  <c r="AI41" i="3"/>
  <c r="AS41" i="3"/>
  <c r="X55" i="3"/>
  <c r="V55" i="3"/>
  <c r="AG97" i="3"/>
  <c r="AI97" i="3"/>
  <c r="V81" i="3"/>
  <c r="X81" i="3"/>
  <c r="K69" i="3"/>
  <c r="AB69" i="3"/>
  <c r="AR69" i="3" s="1"/>
  <c r="AH11" i="3"/>
  <c r="AF11" i="3"/>
  <c r="AH10" i="3"/>
  <c r="AF10" i="3"/>
  <c r="L83" i="3"/>
  <c r="AL83" i="3"/>
  <c r="V105" i="3"/>
  <c r="X105" i="3"/>
  <c r="AH67" i="3"/>
  <c r="AF67" i="3"/>
  <c r="V76" i="3"/>
  <c r="X76" i="3"/>
  <c r="W97" i="3"/>
  <c r="Y97" i="3"/>
  <c r="AP76" i="3"/>
  <c r="AR76" i="3"/>
  <c r="AH79" i="3"/>
  <c r="AF79" i="3"/>
  <c r="W11" i="3"/>
  <c r="Y11" i="3"/>
  <c r="AI26" i="3"/>
  <c r="Y83" i="3"/>
  <c r="W83" i="3"/>
  <c r="AI83" i="3"/>
  <c r="X10" i="3"/>
  <c r="AR48" i="3"/>
  <c r="AP48" i="3"/>
  <c r="AF90" i="3"/>
  <c r="AH90" i="3"/>
  <c r="AR90" i="3"/>
  <c r="AF95" i="3"/>
  <c r="AH95" i="3"/>
  <c r="R26" i="3"/>
  <c r="B26" i="3"/>
  <c r="D41" i="3" s="1"/>
  <c r="AP71" i="3"/>
  <c r="AR71" i="3"/>
  <c r="X67" i="3"/>
  <c r="AR95" i="3"/>
  <c r="AR93" i="3"/>
  <c r="AP93" i="3"/>
  <c r="AQ55" i="3"/>
  <c r="AS55" i="3"/>
  <c r="AR41" i="3"/>
  <c r="AP41" i="3"/>
  <c r="X90" i="3"/>
  <c r="AH22" i="3"/>
  <c r="AF22" i="3"/>
  <c r="X22" i="3"/>
  <c r="X40" i="3"/>
  <c r="V40" i="3"/>
  <c r="X11" i="3" l="1"/>
  <c r="V11" i="3"/>
  <c r="AR83" i="3"/>
  <c r="AP83" i="3"/>
  <c r="AH26" i="3"/>
  <c r="X83" i="3"/>
  <c r="V83" i="3"/>
  <c r="X26" i="3"/>
  <c r="V26" i="3"/>
  <c r="AR97" i="3"/>
  <c r="AP97" i="3"/>
  <c r="X97" i="3"/>
  <c r="V97" i="3"/>
  <c r="AR55" i="3"/>
  <c r="AP55" i="3"/>
  <c r="AH97" i="3"/>
  <c r="AF97" i="3"/>
  <c r="X4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25" authorId="0" shapeId="0" xr:uid="{00000000-0006-0000-0100-000001000000}">
      <text>
        <r>
          <rPr>
            <sz val="10"/>
            <rFont val="Arial"/>
            <family val="2"/>
            <charset val="1"/>
          </rPr>
          <t xml:space="preserve">TEOULET Benjamin:
</t>
        </r>
        <r>
          <rPr>
            <sz val="9"/>
            <color rgb="FF000000"/>
            <rFont val="Tahoma"/>
            <charset val="1"/>
          </rPr>
          <t>problème télédétecteur, valeur à confirmer</t>
        </r>
      </text>
    </comment>
    <comment ref="W25" authorId="0" shapeId="0" xr:uid="{00000000-0006-0000-0100-000002000000}">
      <text>
        <r>
          <rPr>
            <sz val="10"/>
            <rFont val="Arial"/>
            <family val="2"/>
            <charset val="1"/>
          </rPr>
          <t xml:space="preserve">TEOULET Benjamin:
</t>
        </r>
        <r>
          <rPr>
            <sz val="9"/>
            <color rgb="FF000000"/>
            <rFont val="Tahoma"/>
            <charset val="1"/>
          </rPr>
          <t>problème télédétecteur, valeur à confirmer</t>
        </r>
      </text>
    </comment>
  </commentList>
</comments>
</file>

<file path=xl/sharedStrings.xml><?xml version="1.0" encoding="utf-8"?>
<sst xmlns="http://schemas.openxmlformats.org/spreadsheetml/2006/main" count="1433" uniqueCount="419">
  <si>
    <t>Note à l'attention des utilisateurs :</t>
  </si>
  <si>
    <t>En pratique : après avoir renseigné les valeurs faire F9 pour activer les calculs si pas fait automatiquement</t>
  </si>
  <si>
    <r>
      <rPr>
        <sz val="11"/>
        <rFont val="Arial"/>
        <family val="2"/>
        <charset val="1"/>
      </rPr>
      <t xml:space="preserve">Le présent fichier permet d'assurer le </t>
    </r>
    <r>
      <rPr>
        <b/>
        <sz val="11"/>
        <rFont val="Arial"/>
        <family val="2"/>
        <charset val="1"/>
      </rPr>
      <t>suivi du remplissage des réserves, toutes les décades en période d'étiage et 1 fois par mois le reste de l'année</t>
    </r>
    <r>
      <rPr>
        <sz val="11"/>
        <rFont val="Arial"/>
        <family val="2"/>
        <charset val="1"/>
      </rPr>
      <t xml:space="preserve">. Il est envoyé en début de mois à l'Oieau et la DEB selon le planning du BSH national (date limite vers le 10 du mois n+1 en général) et déposer sur le site internet de la DREAL.
Il fournit pour chaque mois le volume de la réserve en Mm3 et le taux de remplissage en % au regard de la capacité de la réserve.
Il permet de suivre les retenues conventionnées ou non de </t>
    </r>
    <r>
      <rPr>
        <b/>
        <sz val="11"/>
        <rFont val="Arial"/>
        <family val="2"/>
        <charset val="1"/>
      </rPr>
      <t>plus de 2 Mm3</t>
    </r>
    <r>
      <rPr>
        <sz val="11"/>
        <rFont val="Arial"/>
        <family val="2"/>
        <charset val="1"/>
      </rPr>
      <t xml:space="preserve"> (ou presque à quelques exceptions près).</t>
    </r>
  </si>
  <si>
    <r>
      <rPr>
        <b/>
        <sz val="11"/>
        <rFont val="Arial"/>
        <family val="2"/>
        <charset val="1"/>
      </rPr>
      <t xml:space="preserve">A faire en début d'année :
</t>
    </r>
    <r>
      <rPr>
        <sz val="11"/>
        <rFont val="Arial"/>
        <family val="2"/>
        <charset val="1"/>
      </rPr>
      <t xml:space="preserve"> - Vérifier les capacités totales ou volumes dédiés à l'étiage = colonne N
 - Préparer les tableaux utilisés pour le BSH = onglet "Bilan_BSH"</t>
    </r>
  </si>
  <si>
    <r>
      <rPr>
        <b/>
        <sz val="11"/>
        <rFont val="Arial"/>
        <family val="2"/>
        <charset val="1"/>
      </rPr>
      <t xml:space="preserve">Attention : bien vérifier/corriger les formules du calcul du taux de remplissage </t>
    </r>
    <r>
      <rPr>
        <sz val="11"/>
        <rFont val="Arial"/>
        <family val="2"/>
        <charset val="1"/>
      </rPr>
      <t xml:space="preserve">des réserves </t>
    </r>
    <r>
      <rPr>
        <b/>
        <sz val="11"/>
        <rFont val="Arial"/>
        <family val="2"/>
        <charset val="1"/>
      </rPr>
      <t>lorsque des données manquent</t>
    </r>
    <r>
      <rPr>
        <sz val="11"/>
        <rFont val="Arial"/>
        <family val="2"/>
        <charset val="1"/>
      </rPr>
      <t xml:space="preserve"> ou dans des cas particuliers / système Neste Haute-Montagne
Si pas de données fournies : </t>
    </r>
    <r>
      <rPr>
        <b/>
        <sz val="11"/>
        <rFont val="Arial"/>
        <family val="2"/>
        <charset val="1"/>
      </rPr>
      <t>griser la cellule</t>
    </r>
    <r>
      <rPr>
        <sz val="11"/>
        <rFont val="Arial"/>
        <family val="2"/>
        <charset val="1"/>
      </rPr>
      <t xml:space="preserve"> et effacer la formule de calcul du taux de remplissage
</t>
    </r>
    <r>
      <rPr>
        <b/>
        <sz val="11"/>
        <rFont val="Arial"/>
        <family val="2"/>
        <charset val="1"/>
      </rPr>
      <t xml:space="preserve">
Ne pas modifier le nom des colonnes car lien avec fichier pour carto, le n° de ref des retenues, ne pas supprimer d'onglets déjà nommés</t>
    </r>
  </si>
  <si>
    <r>
      <rPr>
        <sz val="11"/>
        <rFont val="Arial"/>
        <family val="2"/>
        <charset val="1"/>
      </rPr>
      <t xml:space="preserve">Les </t>
    </r>
    <r>
      <rPr>
        <b/>
        <sz val="11"/>
        <rFont val="Arial"/>
        <family val="2"/>
        <charset val="1"/>
      </rPr>
      <t>réserves sous convention</t>
    </r>
    <r>
      <rPr>
        <sz val="11"/>
        <rFont val="Arial"/>
        <family val="2"/>
        <charset val="1"/>
      </rPr>
      <t xml:space="preserve"> (2ème tableau) sont des ouvrages hydroélectriques </t>
    </r>
    <r>
      <rPr>
        <b/>
        <sz val="11"/>
        <rFont val="Arial"/>
        <family val="2"/>
        <charset val="1"/>
      </rPr>
      <t>dont une partie du volume est dédiée au soutien d'étiage</t>
    </r>
    <r>
      <rPr>
        <sz val="11"/>
        <rFont val="Arial"/>
        <family val="2"/>
        <charset val="1"/>
      </rPr>
      <t xml:space="preserve"> --&gt; la capacité des réserves correspond au volume dédié au soutien d'étiage (la capacité totale des réserves n'étant pas toujours connue / fournie)</t>
    </r>
  </si>
  <si>
    <t>Remarque : il est possible d'avoir un taux de remplissage supérieur à 100 % (cas du Tarn-Aveyron, de Charpal...) dans les cas où la capacité de la réserve correspond au volume utile (côte d'exploitation) et en cas de déversement du barrage.</t>
  </si>
  <si>
    <r>
      <rPr>
        <b/>
        <sz val="11"/>
        <rFont val="Arial"/>
        <family val="2"/>
        <charset val="1"/>
      </rPr>
      <t>Lac d'Oo</t>
    </r>
    <r>
      <rPr>
        <sz val="11"/>
        <rFont val="Arial"/>
        <family val="2"/>
        <charset val="1"/>
      </rPr>
      <t xml:space="preserve"> : 5 Mm3 dédiés au soutien d'étiage du 01/09 (exceptionnellement du 15/08) au 31/10
IGLS (Izourt – Gnioure - Laparan – Soulcem) : 46 Mm3 dédiés au soutien d'étiage du 15/06 au 31/10
</t>
    </r>
    <r>
      <rPr>
        <b/>
        <sz val="11"/>
        <rFont val="Arial"/>
        <family val="2"/>
        <charset val="1"/>
      </rPr>
      <t>Pareloup</t>
    </r>
    <r>
      <rPr>
        <sz val="11"/>
        <rFont val="Arial"/>
        <family val="2"/>
        <charset val="1"/>
      </rPr>
      <t xml:space="preserve"> : 5 Mm3 dédiés au soutien d'étiage du 01/07 au 31/10 (convention couvrant 2017, 2018 et 2019)
</t>
    </r>
    <r>
      <rPr>
        <b/>
        <sz val="11"/>
        <rFont val="Arial"/>
        <family val="2"/>
        <charset val="1"/>
      </rPr>
      <t>Système Neste HAUTE-MONTAGNE</t>
    </r>
    <r>
      <rPr>
        <sz val="11"/>
        <rFont val="Arial"/>
        <family val="2"/>
        <charset val="1"/>
      </rPr>
      <t xml:space="preserve"> : 48 Mm3 conventionnés pour les mois de juin à décembre ; 10 Mm3 conventionnés pour le mois de janvier ; 5 Mm3 conventionnés pour le mois de février ; 0 Mm3 pour les mois de mars à mai
</t>
    </r>
    <r>
      <rPr>
        <b/>
        <sz val="11"/>
        <rFont val="Arial"/>
        <family val="2"/>
        <charset val="1"/>
      </rPr>
      <t>St-Peyres</t>
    </r>
    <r>
      <rPr>
        <sz val="11"/>
        <rFont val="Arial"/>
        <family val="2"/>
        <charset val="1"/>
      </rPr>
      <t xml:space="preserve"> : 20 Mm3 dédiés au soutien d'étiage du 01/07 au 31/10 (convention 2012-2021) ;</t>
    </r>
    <r>
      <rPr>
        <sz val="11"/>
        <color rgb="FFFF0000"/>
        <rFont val="Arial"/>
        <family val="2"/>
        <charset val="1"/>
      </rPr>
      <t xml:space="preserve"> </t>
    </r>
    <r>
      <rPr>
        <i/>
        <sz val="11"/>
        <color rgb="FF0000FF"/>
        <rFont val="Arial"/>
        <family val="2"/>
        <charset val="1"/>
      </rPr>
      <t>volume total de la réserve affiché dans le tableau de suivi jusqu'en 2017, corrigé à partir de 2018 par le vol dédié à l'étiage pour cohérence avec les autres retenues sous convention (récupérer donnée d'EDF et non plus de la DDT81)</t>
    </r>
  </si>
  <si>
    <r>
      <rPr>
        <b/>
        <sz val="11"/>
        <rFont val="Arial"/>
        <family val="2"/>
        <charset val="1"/>
      </rPr>
      <t>Barrage de Miallet</t>
    </r>
    <r>
      <rPr>
        <sz val="11"/>
        <rFont val="Arial"/>
        <family val="2"/>
        <charset val="1"/>
      </rPr>
      <t xml:space="preserve"> (info du 27/03/2018) : 
Débit des lâchés pour Janvier et Février est de 60l/s correspond au débit réservé pour ces mois conformément à l’arrêté du 8 Juillet 1992 ; débit réservé pour les autres mois est de 31 l/s (en dehors des débits lâchers pour le soutien d'étiage si besoin).
Capacité totale de la retenue est de 4 952 500 m3 pour un niveau au limni à 298.00 m NGF.</t>
    </r>
  </si>
  <si>
    <r>
      <rPr>
        <sz val="11"/>
        <rFont val="Arial"/>
        <family val="2"/>
        <charset val="1"/>
      </rPr>
      <t xml:space="preserve">Barrage </t>
    </r>
    <r>
      <rPr>
        <b/>
        <sz val="11"/>
        <rFont val="Arial"/>
        <family val="2"/>
        <charset val="1"/>
      </rPr>
      <t>d'ENTRAYGUES</t>
    </r>
    <r>
      <rPr>
        <sz val="11"/>
        <rFont val="Arial"/>
        <family val="2"/>
        <charset val="1"/>
      </rPr>
      <t xml:space="preserve"> : 33 Mm3 dédiés au soutien d'étiage du 01/07 au 31/10, sauf indications contraires</t>
    </r>
  </si>
  <si>
    <t>A partir de l'étiage 2017, ajout de la réserve de Pareloup sur le Vioulou (sous convention - Aveyron) ; gestion par EDF (Hervé Daubeuf) : 5 Mm3 dédiés au soutien d'étiage du 01/07 au 31/10</t>
  </si>
  <si>
    <t>A partir de 2017, suppression de la retenue de MONTBEL dans le tableau : retenue de 60 Mm3 dont 7 Mm3 maxi sont destinés au soutien d'étiage de la Garonne à partir du 15 septembre et sous réserve de garantie de remplissage de la retenue pour l'année suivante (décision sur le volume éventuel accordé prise en cours d'étiage chaque année --&gt; voir Dreal de région pour connaitre le volume mis à dispo chaque année : à préciser dans le BSH)</t>
  </si>
  <si>
    <t>Barrage de Rassisse : d'après les plans initiaux du barrage on avait estimé à 4 Mm3 en plus des 8,5 Mm3 après travaux réalisé en 2015, mais le volume total depuis 2015 = 11,35 Mm3, confirmé avec bathymétrie réalisée en 2015.</t>
  </si>
  <si>
    <t>Ajout de Magnoac, Thérondel, Fourogue, Falquettes, Thuriès et Gréziolles</t>
  </si>
  <si>
    <t>A faire / à voir :</t>
  </si>
  <si>
    <t>Vérifier si le volume des ouvrages = volume total ou utile ou volume de la retenue normale d'exploitation  ?</t>
  </si>
  <si>
    <t>ST FERREOL : capacité totale est de 6.5 mais la Retenue Normale d'exploitation à ne pas dépasser est à ce jour de 347,20 NGF (29.06 m), soit 4 968 000 m3.</t>
  </si>
  <si>
    <t xml:space="preserve">Retenue de Gréziolles : convention avec EDF pour 2,8 Mm3 max de soutien d'étiage --&gt; retenue pas suivie par le passé : voir avec Dreal NA si utile de la rajouter ? </t>
  </si>
  <si>
    <t>Se requestionner sur la liste des réserves suivies : besoin d'en ajouter ?</t>
  </si>
  <si>
    <t>NOM_SBASSIN</t>
  </si>
  <si>
    <t>NOM_RESERVE</t>
  </si>
  <si>
    <t>REF_OVH</t>
  </si>
  <si>
    <t>NOM_COURS_EAU</t>
  </si>
  <si>
    <t>CAPACITE
RESERVE 2009</t>
  </si>
  <si>
    <t>CAPACITE
RESERVE 2010</t>
  </si>
  <si>
    <t>CAPACITE
RESERVE 2011</t>
  </si>
  <si>
    <t>CAPACITE
RESERVE 2012</t>
  </si>
  <si>
    <t>CAPACITE
RESERVE 2013</t>
  </si>
  <si>
    <t>CAPACITE
RESERVE 2014</t>
  </si>
  <si>
    <t>CAPACITE RESERVE 2015</t>
  </si>
  <si>
    <t>CAPACITE RESERVE 2016</t>
  </si>
  <si>
    <t>CAPACITE RESERVE 2017</t>
  </si>
  <si>
    <t>CAPACITE RESERVE 2018</t>
  </si>
  <si>
    <t>CAPACITE RESERVE 2019</t>
  </si>
  <si>
    <t>CAPACITE RESERVE 2020</t>
  </si>
  <si>
    <t>CAPACITE RESERVE 2022</t>
  </si>
  <si>
    <t>CAPACITE RESERVE 2023</t>
  </si>
  <si>
    <t>CAPACITE RESERVE 2024</t>
  </si>
  <si>
    <t>CAPACITE RESERVE 2025</t>
  </si>
  <si>
    <t>SOURCE_INFO</t>
  </si>
  <si>
    <t>COMMENTAIRES</t>
  </si>
  <si>
    <t>ADOUR</t>
  </si>
  <si>
    <t>ARRET DARRE</t>
  </si>
  <si>
    <t>ARROS</t>
  </si>
  <si>
    <t>CACG (astreinte GDE)</t>
  </si>
  <si>
    <t>AYGUELONGUE</t>
  </si>
  <si>
    <t>LUY DE BEARN</t>
  </si>
  <si>
    <t>BALAING</t>
  </si>
  <si>
    <t>LUY DE FRANCE</t>
  </si>
  <si>
    <t xml:space="preserve">Mises à jour à faire </t>
  </si>
  <si>
    <t>BROUSSEAU</t>
  </si>
  <si>
    <t>Ajouter la Ravière</t>
  </si>
  <si>
    <t>GABAS</t>
  </si>
  <si>
    <t>Intégrer les culots piscicoles</t>
  </si>
  <si>
    <t>GABASSOT</t>
  </si>
  <si>
    <t>Ajouter les réserves après consultation des DDT</t>
  </si>
  <si>
    <t>HAGETMAU</t>
  </si>
  <si>
    <t>LOUTS</t>
  </si>
  <si>
    <t>LAC BLEU</t>
  </si>
  <si>
    <t>LOUET</t>
  </si>
  <si>
    <t>DUHORT-BACHEN</t>
  </si>
  <si>
    <t>LOURDEN</t>
  </si>
  <si>
    <t>CHARROS</t>
  </si>
  <si>
    <t>MIDOU</t>
  </si>
  <si>
    <t>ST-JEAN</t>
  </si>
  <si>
    <t>DOUZE</t>
  </si>
  <si>
    <t>TOTAL ADOUR</t>
  </si>
  <si>
    <t>CHARENTE</t>
  </si>
  <si>
    <t>LAVAUD / MAS CHABAN</t>
  </si>
  <si>
    <t>CD16 (Nathalie DESBOIS)</t>
  </si>
  <si>
    <t>DORDOGNE</t>
  </si>
  <si>
    <t>MIALLET</t>
  </si>
  <si>
    <t>DRONNE</t>
  </si>
  <si>
    <t>SOGEDO ( Jean-Benoît DUTILLY)</t>
  </si>
  <si>
    <t>GARONNE</t>
  </si>
  <si>
    <t>BALERME</t>
  </si>
  <si>
    <t>GIROU</t>
  </si>
  <si>
    <t>Réseau 31 (Mélanie Bénazet)</t>
  </si>
  <si>
    <t>BRAYSSOU</t>
  </si>
  <si>
    <t>DROPT</t>
  </si>
  <si>
    <t>FABAS</t>
  </si>
  <si>
    <t>TOUCH</t>
  </si>
  <si>
    <t>SIAHT</t>
  </si>
  <si>
    <t>FILHEIT</t>
  </si>
  <si>
    <t>ARIZE</t>
  </si>
  <si>
    <t>SMDEA09 (Xavier Roujat)</t>
  </si>
  <si>
    <t xml:space="preserve">GANGUISE </t>
  </si>
  <si>
    <t>GANGUISE</t>
  </si>
  <si>
    <t>BRL exploitation (+IEMN)</t>
  </si>
  <si>
    <t>LA BURE</t>
  </si>
  <si>
    <t>LARAGOU</t>
  </si>
  <si>
    <t>LESCOURROUX</t>
  </si>
  <si>
    <t>MONDELY</t>
  </si>
  <si>
    <t>LEZE</t>
  </si>
  <si>
    <t>SMAHVL (Chantal CHAUVIN /  David COMMINGES)</t>
  </si>
  <si>
    <t>MONTBEL</t>
  </si>
  <si>
    <t>HERS VIF</t>
  </si>
  <si>
    <t>IIABM</t>
  </si>
  <si>
    <t>SAVERES</t>
  </si>
  <si>
    <t>TOTAL GARONNE</t>
  </si>
  <si>
    <t>NESTE</t>
  </si>
  <si>
    <t>ASTARAC</t>
  </si>
  <si>
    <t>ARRATS</t>
  </si>
  <si>
    <t xml:space="preserve">LA BARADEE </t>
  </si>
  <si>
    <t>GUIROUE</t>
  </si>
  <si>
    <t>LIZET</t>
  </si>
  <si>
    <t>OSSE</t>
  </si>
  <si>
    <t>GIMONE (LUNAX)</t>
  </si>
  <si>
    <t>GIMONE</t>
  </si>
  <si>
    <t>BOUES SERE RUSTAING</t>
  </si>
  <si>
    <t>BOUES</t>
  </si>
  <si>
    <t>MIELAN</t>
  </si>
  <si>
    <t>PUYDARRIEUX</t>
  </si>
  <si>
    <t>BAISE</t>
  </si>
  <si>
    <t>ST-FRAJOU</t>
  </si>
  <si>
    <t>AUSSOUE</t>
  </si>
  <si>
    <t>ST-LAURENT</t>
  </si>
  <si>
    <t>AUZOUE</t>
  </si>
  <si>
    <t>MAGNOAC</t>
  </si>
  <si>
    <t>52</t>
  </si>
  <si>
    <t>GEZE</t>
  </si>
  <si>
    <t>TOTAL NESTE</t>
  </si>
  <si>
    <t>LOT</t>
  </si>
  <si>
    <t>CHARPAL</t>
  </si>
  <si>
    <t>COLAGNE</t>
  </si>
  <si>
    <t>Ville de Mende (Philippe PITOT)</t>
  </si>
  <si>
    <t>TARN_AVEYRON</t>
  </si>
  <si>
    <t>BANCALIE</t>
  </si>
  <si>
    <t>LEZERT</t>
  </si>
  <si>
    <t>DDT81 (Stephane BONNAUD)</t>
  </si>
  <si>
    <t>dont environ 5.5 Mm3 dédiés à l'étiage pour un Vglobal Rassisse+Bancalie de 13Mm3</t>
  </si>
  <si>
    <t>CAMMAZES</t>
  </si>
  <si>
    <t>SOR</t>
  </si>
  <si>
    <t>IEMN (secrétariat)</t>
  </si>
  <si>
    <t>GALAUBE</t>
  </si>
  <si>
    <t>ALZEAU</t>
  </si>
  <si>
    <t>GOUYRE</t>
  </si>
  <si>
    <t>CD82 (Claude DESPLAS-Guillaume BOITIER)</t>
  </si>
  <si>
    <t>RASSISSE</t>
  </si>
  <si>
    <t>DADOU</t>
  </si>
  <si>
    <t>dont environ 7.5 Mm3 dédiés à l'étiage pour un Vglobal Rassisse+Bancalie de 13Mm3</t>
  </si>
  <si>
    <t>ST-FERREOL</t>
  </si>
  <si>
    <t>CANAL MIDI</t>
  </si>
  <si>
    <t>VNF (Belhadj AMRANI)</t>
  </si>
  <si>
    <t>ST-GERAUD</t>
  </si>
  <si>
    <t>CEROU</t>
  </si>
  <si>
    <t>TORDRE</t>
  </si>
  <si>
    <t>FOUROGUE</t>
  </si>
  <si>
    <t>54</t>
  </si>
  <si>
    <t>VERE</t>
  </si>
  <si>
    <t>CD81 (Guillaume Oules)</t>
  </si>
  <si>
    <t>THERONDEL</t>
  </si>
  <si>
    <t>51</t>
  </si>
  <si>
    <t>FALQUETTES</t>
  </si>
  <si>
    <t>53</t>
  </si>
  <si>
    <t>LERE</t>
  </si>
  <si>
    <t>TOTAL TARN AVEYRON</t>
  </si>
  <si>
    <t>ADOUR GARONNE (hors réserves sous convention)</t>
  </si>
  <si>
    <t>Destockage sur l'étiage depuis la date de plus fort remplissage (sans compter les recharges intermédiaires)</t>
  </si>
  <si>
    <t>RESERVES SOUS CONVENTION</t>
  </si>
  <si>
    <t>Destockage sur le mois</t>
  </si>
  <si>
    <t>CAPACITE RESERVE (VOL. POUR ETIAGE) 2009</t>
  </si>
  <si>
    <t>CAPACITE RESERVE (VOL. POUR ETIAGE) 2010</t>
  </si>
  <si>
    <t>CAPACITE RESERVE (VOL. POUR ETIAGE) 2011</t>
  </si>
  <si>
    <t>CAPACITE RESERVE (VOL. POUR ETIAGE) 2012</t>
  </si>
  <si>
    <t>CAPACITE RESERVE (VOL. POUR ETIAGE) 2013</t>
  </si>
  <si>
    <t>CAPACITE RESERVE (VOL. POUR ETIAGE) 2014</t>
  </si>
  <si>
    <t>CAPACITE RESERVE (VOL. POUR ETIAGE) 2015</t>
  </si>
  <si>
    <t>CAPACITE RESERVE (VOL. POUR ETIAGE) 2016</t>
  </si>
  <si>
    <t>CAPACITE RESERVE (VOL. POUR ETIAGE) 2017</t>
  </si>
  <si>
    <t>CAPACITE RESERVE (VOL. POUR ETIAGE) 2018</t>
  </si>
  <si>
    <t>CAPACITE RESERVE (VOL. POUR ETIAGE) 2019</t>
  </si>
  <si>
    <t>CAPACITE RESERVE (VOL. POUR ETIAGE) 2020</t>
  </si>
  <si>
    <t>CAPACITE RESERVE (VOL. POUR ETIAGE) 2022</t>
  </si>
  <si>
    <t>CAPACITE RESERVE (VOL. POUR ETIAGE) 2023</t>
  </si>
  <si>
    <t>CAPACITE RESERVE (VOL. POUR ETIAGE) 2024</t>
  </si>
  <si>
    <t>Période de conventionnement</t>
  </si>
  <si>
    <t>THURIES</t>
  </si>
  <si>
    <t>50</t>
  </si>
  <si>
    <t>VIAUR</t>
  </si>
  <si>
    <t>EDF Hydro Sud Ouest (Florence ARDORINO)</t>
  </si>
  <si>
    <t>01/07 au 31/10 (1,1Mm3)</t>
  </si>
  <si>
    <t>ENTRAYGUES</t>
  </si>
  <si>
    <t>TRUYERE</t>
  </si>
  <si>
    <t>EDF - Groupe Exploitation Lot-Truyère (Christophe CHARENTON)</t>
  </si>
  <si>
    <t>01/07 au 31/10 (33Mm3)</t>
  </si>
  <si>
    <t>TARN</t>
  </si>
  <si>
    <t>ST-PEYRES</t>
  </si>
  <si>
    <t>AGOUT</t>
  </si>
  <si>
    <t>01/07 au 31/10 (dont 2,5Mm3 pour la Garonne et 20Mm3 pour le Tarn)</t>
  </si>
  <si>
    <t>AVEYRON</t>
  </si>
  <si>
    <t>PARELOUP</t>
  </si>
  <si>
    <t>VIOULOU</t>
  </si>
  <si>
    <t>01/07 au 31/10 (5Mm3)</t>
  </si>
  <si>
    <t>GREZIOLLES</t>
  </si>
  <si>
    <t>ADOUR DE GARET</t>
  </si>
  <si>
    <t>institution Adour (Stéphane Simon) / EDF Hydro Sud Ouest (Hervé DAUBEUF)</t>
  </si>
  <si>
    <t>15/07 au 08/09 (2.8Mm3)</t>
  </si>
  <si>
    <t xml:space="preserve">SYSTÈME NESTE HAUTE MONTAGNE - volume déduit de lâchers agricole      </t>
  </si>
  <si>
    <t>NESTE HAUTE-MONTAGNE</t>
  </si>
  <si>
    <t>48Mm3 du 01/06 au 31/12 et sur le volume restant : 10 Mm3 en janvier et 5 Mm3 en février</t>
  </si>
  <si>
    <t>IGLS (EDF)</t>
  </si>
  <si>
    <t>ARIEGE</t>
  </si>
  <si>
    <t>EDF soutien étiage UPSO</t>
  </si>
  <si>
    <t>01/07 (si possible 15/06) au 31/10 (53Mm3)</t>
  </si>
  <si>
    <t>LAC D'OO</t>
  </si>
  <si>
    <t>LA NESTE D'OO</t>
  </si>
  <si>
    <t>8 Mm3 du 01/09 (si possible 15/08) au 31/10</t>
  </si>
  <si>
    <t>TOTAL RESERVES SOUS CONVENTION</t>
  </si>
  <si>
    <r>
      <rPr>
        <sz val="10"/>
        <rFont val="Arial"/>
        <family val="2"/>
        <charset val="1"/>
      </rPr>
      <t xml:space="preserve">Note Entraygues:  le volume disponible pour le soutien d’étiage n’est pas connu en début de campagne. Le volume « plafond » est de 33mM³  mais il n’est pas systématiquement atteint en début de saison. La moyenne se situant aux environ de 21,9 Mm³. 
Le volume disponible évolue en fonction de droits acquis au fur et à mesure de l’été. 
</t>
    </r>
    <r>
      <rPr>
        <b/>
        <sz val="10"/>
        <rFont val="Arial"/>
        <family val="2"/>
        <charset val="1"/>
      </rPr>
      <t xml:space="preserve">Le volume inscrit correspond au volume acquis non déstocké au soutien d’étiage. Et le taux de remplissage correspond à un taux de disponibilité : Volume acquis / Volume disponible </t>
    </r>
  </si>
  <si>
    <t>Destockage sur l'étiage depuis le 1er juillet</t>
  </si>
  <si>
    <r>
      <rPr>
        <sz val="10"/>
        <color rgb="FF0000FF"/>
        <rFont val="Arial"/>
        <family val="2"/>
        <charset val="1"/>
      </rPr>
      <t>Note St-Peyres: Suite à un incident, le soutien d'étiage est impossible à partir de la réserve jusqu'à minima le 1er aout.</t>
    </r>
    <r>
      <rPr>
        <b/>
        <sz val="10"/>
        <color rgb="FF0000FF"/>
        <rFont val="Arial"/>
        <family val="2"/>
        <charset val="1"/>
      </rPr>
      <t xml:space="preserve"> 
Le volume de St-Peyres a été retiré du total des réserves sous convention pour cet période afin d'avoir un % juste.</t>
    </r>
  </si>
  <si>
    <t xml:space="preserve"> </t>
  </si>
  <si>
    <t>Janvier-Février</t>
  </si>
  <si>
    <t>01 Mars 2024</t>
  </si>
  <si>
    <t>01 Mars 2023</t>
  </si>
  <si>
    <t>=/= 1er Mars 2024-2023</t>
  </si>
  <si>
    <t>=/= 1er Mars 2024 - 1er Fev 2024</t>
  </si>
  <si>
    <t>01 Février 2024</t>
  </si>
  <si>
    <t>01 Février 2023</t>
  </si>
  <si>
    <t>=/= 1er Fev 2024-2023</t>
  </si>
  <si>
    <t>=/= 1er Fev 2024 - 1er Jan 2024</t>
  </si>
  <si>
    <t>Sous-bassin
(hors réserves sous convention)</t>
  </si>
  <si>
    <t>Taux de remplissage
1er mars 2024 (%)</t>
  </si>
  <si>
    <t>Taux de remplissage
1er février 2024 (%)</t>
  </si>
  <si>
    <t>Taux de remplissage
1er janvier 2024 (%)</t>
  </si>
  <si>
    <t>Remplissage %</t>
  </si>
  <si>
    <t>Remplissage Mm³</t>
  </si>
  <si>
    <t>Différence %</t>
  </si>
  <si>
    <t>Différence Mm³</t>
  </si>
  <si>
    <t>Adour</t>
  </si>
  <si>
    <t>Charente</t>
  </si>
  <si>
    <t>Dordogne</t>
  </si>
  <si>
    <t>Garonne</t>
  </si>
  <si>
    <t>Lot</t>
  </si>
  <si>
    <t>-</t>
  </si>
  <si>
    <t>Système Neste</t>
  </si>
  <si>
    <t>Tarn-Aveyron</t>
  </si>
  <si>
    <t>Total non conventionné</t>
  </si>
  <si>
    <t>Total conventionné</t>
  </si>
  <si>
    <t>Mars-Avril</t>
  </si>
  <si>
    <t>01 Mai 2024</t>
  </si>
  <si>
    <t>01 Mai 2023</t>
  </si>
  <si>
    <t>=/= 1er Mai 2024-2023</t>
  </si>
  <si>
    <t>=/= 1er Mai 2024 - 1er Avril 2024</t>
  </si>
  <si>
    <t>01 Avril 2024</t>
  </si>
  <si>
    <t>01 Avril 2023</t>
  </si>
  <si>
    <t>=/= 1er Avril 2024-2023</t>
  </si>
  <si>
    <t>=/= 1er Avril 2024 - 1er Mars 2024</t>
  </si>
  <si>
    <t>Taux de remplissage
1er mai 2024 (%)</t>
  </si>
  <si>
    <t>Taux de remplissage
1er mai 2023 (%)</t>
  </si>
  <si>
    <t>Taux de remplissage
1er avril 2024 (%)</t>
  </si>
  <si>
    <t>Taux de remplissage
1er avril 2023 (%)</t>
  </si>
  <si>
    <t>SUIVI DECADAIRE ETIAGE</t>
  </si>
  <si>
    <t>Mai</t>
  </si>
  <si>
    <t>01 Juin 2024</t>
  </si>
  <si>
    <t>01 Juin 2023</t>
  </si>
  <si>
    <t>=/= 1er Juin 2024-2023</t>
  </si>
  <si>
    <t>=/= 1er Juin 2024 - 1er Mai 2024</t>
  </si>
  <si>
    <t>10 Juin 2024</t>
  </si>
  <si>
    <t>10 Juin 2023</t>
  </si>
  <si>
    <t>=/= 10 Juin 2024-2023</t>
  </si>
  <si>
    <t>=/= 10 Juin 2024 - 1er Juin 2024</t>
  </si>
  <si>
    <t>20 Juin 2024</t>
  </si>
  <si>
    <t>20 Juin 2023</t>
  </si>
  <si>
    <t>=/= 20 Juin 2024-2023</t>
  </si>
  <si>
    <t>=/= 20 Juin 2024 - 10 Juin 2024</t>
  </si>
  <si>
    <t>Taux de remplissage
1er juin 2024 (%)</t>
  </si>
  <si>
    <t>Taux de remplissage
1er juin 2023 (%)</t>
  </si>
  <si>
    <t>Sous-bassin</t>
  </si>
  <si>
    <t>Taux de remplissage
10 juin 2023 (%)</t>
  </si>
  <si>
    <t>Taux de remplissage
20 juin 2023 (%)</t>
  </si>
  <si>
    <t>Juin</t>
  </si>
  <si>
    <t>01 Juillet 2024</t>
  </si>
  <si>
    <t>01 Juillet 2023</t>
  </si>
  <si>
    <t>=/= 1er Juillet 2024-2023</t>
  </si>
  <si>
    <t>=/= 1er Juillet 2024 - 20 Juin 2024</t>
  </si>
  <si>
    <t>10 Juillet 2024</t>
  </si>
  <si>
    <t>10 Juillet 2023</t>
  </si>
  <si>
    <t>=/= 10 Juillet 2024-2023</t>
  </si>
  <si>
    <t>=/= 10 Juillet 2024 - 1er Juillet 2024</t>
  </si>
  <si>
    <t>20 Juillet 2024</t>
  </si>
  <si>
    <t>20 Juillet 2023</t>
  </si>
  <si>
    <t>=/= 20 Juillet 2024-2023</t>
  </si>
  <si>
    <t>=/= 20 Juillet 2024 - 10 Juillet 2024</t>
  </si>
  <si>
    <t>Taux de remplissage
1er juillet 2024 (%)</t>
  </si>
  <si>
    <t>Taux de remplissage
1er juillet 2023 (%)</t>
  </si>
  <si>
    <t>Taux de remplissage
10 juillet 2023 (%)</t>
  </si>
  <si>
    <t>Taux de remplissage
20 juillet 2023 (%)</t>
  </si>
  <si>
    <t>Juillet</t>
  </si>
  <si>
    <t>01 Aout 2024</t>
  </si>
  <si>
    <t>01 Aout 2023</t>
  </si>
  <si>
    <t>=/= 1er Aout 2024-2023</t>
  </si>
  <si>
    <t>=/= 1er Aout 2023 - 1er Juillet 2023</t>
  </si>
  <si>
    <t>10 Aout 2024</t>
  </si>
  <si>
    <t>10 Aout 2023</t>
  </si>
  <si>
    <t>=/= 10 Aout 2024-2023</t>
  </si>
  <si>
    <t>=/= 1er Aout 2024 - 10 Août 2024</t>
  </si>
  <si>
    <t>20 Aout 2024</t>
  </si>
  <si>
    <t>20 Aout 2023</t>
  </si>
  <si>
    <t>=/= 20 Aout 2024-2023</t>
  </si>
  <si>
    <t>=/= 10 Aout 2024 - 20 Août 2024</t>
  </si>
  <si>
    <t>Taux de remplissage
1er août 2024 (%)</t>
  </si>
  <si>
    <t>Taux de remplissage
1er août 2023 (%)</t>
  </si>
  <si>
    <t>Taux de remplissage
10 aout 2023 (%)</t>
  </si>
  <si>
    <t>Taux de remplissage
20 aout 2023 (%)</t>
  </si>
  <si>
    <t>NC</t>
  </si>
  <si>
    <t>Août</t>
  </si>
  <si>
    <t>01 septembre 2024</t>
  </si>
  <si>
    <t>01 septembre 2023</t>
  </si>
  <si>
    <t>=/= 1er Aout 2024 - 1er Juillet 2024</t>
  </si>
  <si>
    <t>10 Septembre 2024</t>
  </si>
  <si>
    <t>10 Septembre 2023</t>
  </si>
  <si>
    <t>=/= 10 Septembre 2024-2023</t>
  </si>
  <si>
    <t>=/= 1er Septembre 2024 - 10 Septembre 2024</t>
  </si>
  <si>
    <t>20 Septembre 2024</t>
  </si>
  <si>
    <t>20 Septembre 2023</t>
  </si>
  <si>
    <t>=/= 20 Septembre 2024-2023</t>
  </si>
  <si>
    <t>"≠ 10 - 20 Septembre 2024</t>
  </si>
  <si>
    <t>Taux de remplissage
1er septembre 2024 (%)</t>
  </si>
  <si>
    <t>Taux de remplissage
1er septembre 2023 (%)</t>
  </si>
  <si>
    <t>Taux de remplissage
10 sept 2023 (%)</t>
  </si>
  <si>
    <t>Taux de remplissage
20 sept 2023 (%)</t>
  </si>
  <si>
    <t>Septembre</t>
  </si>
  <si>
    <t>01 octobre 2024</t>
  </si>
  <si>
    <t>01 octobre 2023</t>
  </si>
  <si>
    <t>=/= 1er octobre 2024-2023</t>
  </si>
  <si>
    <t>=/= 01/10/2024 - 01/09/2024</t>
  </si>
  <si>
    <t>10 Octobre 2024</t>
  </si>
  <si>
    <t>10 Octobre 2023</t>
  </si>
  <si>
    <t>=/= 10 Octobre 2024-2023</t>
  </si>
  <si>
    <t>=/= 1er Octobre 2024 - 10 Octobre 2024</t>
  </si>
  <si>
    <t>20 Octobre 2024</t>
  </si>
  <si>
    <t>20 Octobre 2023</t>
  </si>
  <si>
    <t>=/= 20 Octobre 2024-2023</t>
  </si>
  <si>
    <t>"≠ 10 - 20 octobre 2024</t>
  </si>
  <si>
    <t>Taux de remplissage
1er octobre 2024 (%)</t>
  </si>
  <si>
    <t>Taux de remplissage
1er octobre 2023 (%)</t>
  </si>
  <si>
    <t>Taux de remplissage
10 oct 2023 (%)</t>
  </si>
  <si>
    <t>Taux de remplissage
20 oct 2023 (%)</t>
  </si>
  <si>
    <t>Jusqu’au 31/10</t>
  </si>
  <si>
    <t>Jusqu’au 31/12</t>
  </si>
  <si>
    <t>Octobre</t>
  </si>
  <si>
    <t>01 novembre 2024</t>
  </si>
  <si>
    <t>01 novembre 2023</t>
  </si>
  <si>
    <t>=/= 1er novembre 2024-2023</t>
  </si>
  <si>
    <t>== 01/11/2024 - 20/10/2024</t>
  </si>
  <si>
    <t>Taux de remplissage
1er novembre 2024 (%)</t>
  </si>
  <si>
    <t>Taux de remplissage
1er novembre 2023 (%)</t>
  </si>
  <si>
    <t>Novembre-Décembre</t>
  </si>
  <si>
    <r>
      <rPr>
        <b/>
        <sz val="10"/>
        <rFont val="Arial"/>
        <family val="2"/>
        <charset val="1"/>
      </rPr>
      <t>Taux de remplissage
1</t>
    </r>
    <r>
      <rPr>
        <b/>
        <vertAlign val="superscript"/>
        <sz val="10"/>
        <rFont val="Arial"/>
        <family val="2"/>
        <charset val="1"/>
      </rPr>
      <t>er</t>
    </r>
    <r>
      <rPr>
        <b/>
        <sz val="10"/>
        <rFont val="Arial"/>
        <family val="2"/>
        <charset val="1"/>
      </rPr>
      <t xml:space="preserve"> janvier 2025 (%)</t>
    </r>
  </si>
  <si>
    <t>Taux de remplissage
1er décembre 2024 (%)</t>
  </si>
  <si>
    <t>Taux de remplissage
1er décembre 2023 (%)</t>
  </si>
  <si>
    <t>Capacite_max</t>
  </si>
  <si>
    <t>Remplissage</t>
  </si>
  <si>
    <t>Taux de remplissage</t>
  </si>
  <si>
    <t xml:space="preserve">Note Entraygues:  le volume disponible pour le soutien d’étiage n’est pas connu en début de campagne. Le volume « plafond » est de 33mM³  mais il n’est pas systématiquement atteint en début de saison. La moyenne se situant aux environ de 21,9 Mm³. 
Le volume disponible évolue en fonction de droits acquis au fur et à mesure de l’été. 
Le volume inscrit correspond au volume acquis non déstocké au soutien d’étiage. Et le taux de remplissage correspond à un taux de disponibilité : Volume acquis / Volume disponible </t>
  </si>
  <si>
    <t>Note St-Peyres: Suite à un incident, le soutien d'étiage est impossible à partir de la réserve jusqu'à minima le 1er aout. 
Le volume de St-Peyres a été retiré du total des réserves sous convention pour cet période afin d'avoir un % juste.</t>
  </si>
  <si>
    <t>CODE_ROE</t>
  </si>
  <si>
    <t>Commentaires</t>
  </si>
  <si>
    <t>ROE46508</t>
  </si>
  <si>
    <t>ROE14350</t>
  </si>
  <si>
    <t>ROE40282</t>
  </si>
  <si>
    <t>ROE44164</t>
  </si>
  <si>
    <t>ROE29010</t>
  </si>
  <si>
    <t>ROE18096</t>
  </si>
  <si>
    <t>ROE45402</t>
  </si>
  <si>
    <t>ROE28324</t>
  </si>
  <si>
    <t>ROE4902</t>
  </si>
  <si>
    <t>ROE19770</t>
  </si>
  <si>
    <t>ROE48670</t>
  </si>
  <si>
    <t>ROE4887</t>
  </si>
  <si>
    <t>ROE4905</t>
  </si>
  <si>
    <t>ROE16116</t>
  </si>
  <si>
    <t>ROE76176</t>
  </si>
  <si>
    <t>ROE17017</t>
  </si>
  <si>
    <t>ROE33893</t>
  </si>
  <si>
    <t>ROE17997</t>
  </si>
  <si>
    <t>ROE1903</t>
  </si>
  <si>
    <t>ROE45049</t>
  </si>
  <si>
    <t>ROE30699</t>
  </si>
  <si>
    <t>ROE49261</t>
  </si>
  <si>
    <t>ROE46371</t>
  </si>
  <si>
    <t>ROE16758</t>
  </si>
  <si>
    <t>ROE47389</t>
  </si>
  <si>
    <t>ROE4924</t>
  </si>
  <si>
    <t>ROE12733</t>
  </si>
  <si>
    <t>ROE35089</t>
  </si>
  <si>
    <t>ROE46238</t>
  </si>
  <si>
    <t>ROE3651</t>
  </si>
  <si>
    <t>ROE36407</t>
  </si>
  <si>
    <t>ROE51456 + ROE51454</t>
  </si>
  <si>
    <t>ROE43410</t>
  </si>
  <si>
    <t>ROE15652</t>
  </si>
  <si>
    <t>ROE6866</t>
  </si>
  <si>
    <t>ROE46372</t>
  </si>
  <si>
    <t>ROE71490</t>
  </si>
  <si>
    <t>ROE15766</t>
  </si>
  <si>
    <t>ROE20094</t>
  </si>
  <si>
    <t>ROE50230</t>
  </si>
  <si>
    <t>ROE13868</t>
  </si>
  <si>
    <t>ROE46373</t>
  </si>
  <si>
    <t>ROE19940</t>
  </si>
  <si>
    <t>ROE35102</t>
  </si>
  <si>
    <t>ROE30639</t>
  </si>
  <si>
    <t>ROE75701</t>
  </si>
  <si>
    <t>ROE17913</t>
  </si>
  <si>
    <t>ROE12768</t>
  </si>
  <si>
    <t>ROE15728</t>
  </si>
  <si>
    <t>ROE18413</t>
  </si>
  <si>
    <t>ROE16302</t>
  </si>
  <si>
    <t>ROE14003</t>
  </si>
  <si>
    <t>ROE16757</t>
  </si>
  <si>
    <t xml:space="preserve">Droits conventionnels cumulés de l'Entente (théorique sans plafonnement des droits) </t>
  </si>
  <si>
    <t xml:space="preserve">Volume cumulé déstocké de soutien d'étiage </t>
  </si>
  <si>
    <t xml:space="preserve">Bilan saisonnier réel (avec plafonnement des droits à 33Mm3) </t>
  </si>
  <si>
    <t>Taux de remplissage
1er mars 2025 (%)</t>
  </si>
  <si>
    <t>Taux de remplissage
1er février 2025 (%)</t>
  </si>
  <si>
    <t>Taux de remplissage
1er janvier 2025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</si>
</sst>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\ %"/>
    <numFmt numFmtId="165" formatCode="dd/mm/yy;@"/>
    <numFmt numFmtId="166" formatCode="0.0%"/>
    <numFmt numFmtId="167" formatCode="0.0"/>
    <numFmt numFmtId="168" formatCode="0.0000"/>
    <numFmt numFmtId="169" formatCode="0.000"/>
    <numFmt numFmtId="170" formatCode="0.00\ %"/>
    <numFmt numFmtId="171" formatCode="#,##0.0"/>
  </numFmts>
  <fonts count="22">
    <font>
      <sz val="10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FF0000"/>
      <name val="Arial"/>
      <family val="2"/>
      <charset val="1"/>
    </font>
    <font>
      <i/>
      <sz val="11"/>
      <color rgb="FF0000FF"/>
      <name val="Arial"/>
      <family val="2"/>
      <charset val="1"/>
    </font>
    <font>
      <b/>
      <sz val="10"/>
      <name val="Arial"/>
      <family val="2"/>
      <charset val="1"/>
    </font>
    <font>
      <i/>
      <sz val="10"/>
      <color rgb="FF969696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993366"/>
      <name val="Arial"/>
      <family val="2"/>
      <charset val="1"/>
    </font>
    <font>
      <b/>
      <i/>
      <sz val="10"/>
      <color rgb="FF969696"/>
      <name val="Arial"/>
      <family val="2"/>
      <charset val="1"/>
    </font>
    <font>
      <sz val="10"/>
      <name val="Arial Unicode MS"/>
      <charset val="1"/>
    </font>
    <font>
      <b/>
      <sz val="10"/>
      <color rgb="FFFF0000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color rgb="FFC0C0C0"/>
      <name val="Arial"/>
      <family val="2"/>
      <charset val="1"/>
    </font>
    <font>
      <b/>
      <sz val="10"/>
      <color rgb="FF0000FF"/>
      <name val="Arial"/>
      <family val="2"/>
      <charset val="1"/>
    </font>
    <font>
      <i/>
      <sz val="10"/>
      <color rgb="FFA6A6A6"/>
      <name val="Arial"/>
      <family val="2"/>
      <charset val="1"/>
    </font>
    <font>
      <sz val="10"/>
      <color rgb="FF0000FF"/>
      <name val="Arial"/>
      <family val="2"/>
      <charset val="1"/>
    </font>
    <font>
      <sz val="9"/>
      <color rgb="FF000000"/>
      <name val="Tahoma"/>
      <charset val="1"/>
    </font>
    <font>
      <b/>
      <sz val="22"/>
      <name val="Arial"/>
      <family val="2"/>
      <charset val="1"/>
    </font>
    <font>
      <b/>
      <vertAlign val="superscript"/>
      <sz val="10"/>
      <name val="Arial"/>
      <family val="2"/>
      <charset val="1"/>
    </font>
    <font>
      <sz val="10"/>
      <name val="Arial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rgb="FFFFFF00"/>
        <bgColor rgb="FFFFFF38"/>
      </patternFill>
    </fill>
    <fill>
      <patternFill patternType="solid">
        <fgColor rgb="FFFFFF99"/>
        <bgColor rgb="FFFFFFA6"/>
      </patternFill>
    </fill>
    <fill>
      <patternFill patternType="solid">
        <fgColor rgb="FFCCFFCC"/>
        <bgColor rgb="FFCCFFFF"/>
      </patternFill>
    </fill>
    <fill>
      <patternFill patternType="solid">
        <fgColor rgb="FFDEEBF7"/>
        <bgColor rgb="FFDEE6EF"/>
      </patternFill>
    </fill>
    <fill>
      <patternFill patternType="solid">
        <fgColor rgb="FF333333"/>
        <bgColor rgb="FF333300"/>
      </patternFill>
    </fill>
    <fill>
      <patternFill patternType="solid">
        <fgColor rgb="FFFFC000"/>
        <bgColor rgb="FFFFCC00"/>
      </patternFill>
    </fill>
    <fill>
      <patternFill patternType="solid">
        <fgColor rgb="FFCCFFFF"/>
        <bgColor rgb="FFCCFFCC"/>
      </patternFill>
    </fill>
    <fill>
      <patternFill patternType="solid">
        <fgColor rgb="FFB2B2B2"/>
        <bgColor rgb="FFA6A6A6"/>
      </patternFill>
    </fill>
    <fill>
      <patternFill patternType="solid">
        <fgColor rgb="FFFF7B59"/>
        <bgColor rgb="FFFF6D6D"/>
      </patternFill>
    </fill>
    <fill>
      <patternFill patternType="solid">
        <fgColor rgb="FFFF8000"/>
        <bgColor rgb="FFFF7B59"/>
      </patternFill>
    </fill>
    <fill>
      <patternFill patternType="solid">
        <fgColor rgb="FFC0C0C0"/>
        <bgColor rgb="FFBFBFBF"/>
      </patternFill>
    </fill>
    <fill>
      <patternFill patternType="solid">
        <fgColor rgb="FFA6A6A6"/>
        <bgColor rgb="FFB2B2B2"/>
      </patternFill>
    </fill>
    <fill>
      <patternFill patternType="solid">
        <fgColor rgb="FFFFF2CC"/>
        <bgColor rgb="FFFFFBCC"/>
      </patternFill>
    </fill>
    <fill>
      <patternFill patternType="solid">
        <fgColor rgb="FFBFBFBF"/>
        <bgColor rgb="FFC0C0C0"/>
      </patternFill>
    </fill>
    <fill>
      <patternFill patternType="solid">
        <fgColor rgb="FFC55A11"/>
        <bgColor rgb="FF993300"/>
      </patternFill>
    </fill>
    <fill>
      <patternFill patternType="solid">
        <fgColor rgb="FF000000"/>
        <bgColor rgb="FF003300"/>
      </patternFill>
    </fill>
    <fill>
      <patternFill patternType="solid">
        <fgColor rgb="FFDEE6EF"/>
        <bgColor rgb="FFDEEBF7"/>
      </patternFill>
    </fill>
    <fill>
      <patternFill patternType="solid">
        <fgColor rgb="FFFF6D6D"/>
        <bgColor rgb="FFFF7B59"/>
      </patternFill>
    </fill>
    <fill>
      <patternFill patternType="solid">
        <fgColor rgb="FF81D41A"/>
        <bgColor rgb="FFA6A6A6"/>
      </patternFill>
    </fill>
    <fill>
      <patternFill patternType="solid">
        <fgColor rgb="FFB4C7DC"/>
        <bgColor rgb="FFC0C0C0"/>
      </patternFill>
    </fill>
    <fill>
      <patternFill patternType="solid">
        <fgColor rgb="FFFFD7D7"/>
        <bgColor rgb="FFFFF2CC"/>
      </patternFill>
    </fill>
    <fill>
      <patternFill patternType="solid">
        <fgColor rgb="FFFFFFA6"/>
        <bgColor rgb="FFFFFF99"/>
      </patternFill>
    </fill>
    <fill>
      <patternFill patternType="solid">
        <fgColor rgb="FFE8F2A1"/>
        <bgColor rgb="FFFFFFA6"/>
      </patternFill>
    </fill>
    <fill>
      <patternFill patternType="solid">
        <fgColor rgb="FFFFCC00"/>
        <bgColor rgb="FFFFC000"/>
      </patternFill>
    </fill>
    <fill>
      <patternFill patternType="solid">
        <fgColor rgb="FFFFFBCC"/>
        <bgColor rgb="FFFFF2CC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164" fontId="21" fillId="0" borderId="0" applyBorder="0" applyProtection="0"/>
    <xf numFmtId="164" fontId="21" fillId="0" borderId="0" applyBorder="0" applyProtection="0"/>
  </cellStyleXfs>
  <cellXfs count="437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Alignment="1">
      <alignment vertical="center"/>
    </xf>
    <xf numFmtId="0" fontId="6" fillId="0" borderId="0" xfId="0" applyFont="1"/>
    <xf numFmtId="0" fontId="7" fillId="4" borderId="5" xfId="2" applyNumberFormat="1" applyFont="1" applyFill="1" applyBorder="1" applyAlignment="1" applyProtection="1">
      <alignment horizontal="center" vertical="center"/>
    </xf>
    <xf numFmtId="0" fontId="7" fillId="4" borderId="6" xfId="2" applyNumberFormat="1" applyFont="1" applyFill="1" applyBorder="1" applyAlignment="1" applyProtection="1">
      <alignment horizontal="center" vertical="center"/>
    </xf>
    <xf numFmtId="0" fontId="7" fillId="4" borderId="7" xfId="2" applyNumberFormat="1" applyFont="1" applyFill="1" applyBorder="1" applyAlignment="1" applyProtection="1">
      <alignment horizontal="center" vertical="center" wrapText="1"/>
    </xf>
    <xf numFmtId="0" fontId="7" fillId="5" borderId="8" xfId="2" applyNumberFormat="1" applyFont="1" applyFill="1" applyBorder="1" applyAlignment="1" applyProtection="1">
      <alignment horizontal="center" vertical="center" wrapText="1"/>
    </xf>
    <xf numFmtId="0" fontId="7" fillId="5" borderId="6" xfId="2" applyNumberFormat="1" applyFont="1" applyFill="1" applyBorder="1" applyAlignment="1" applyProtection="1">
      <alignment horizontal="center" vertical="center" wrapText="1"/>
    </xf>
    <xf numFmtId="0" fontId="7" fillId="5" borderId="9" xfId="2" applyNumberFormat="1" applyFont="1" applyFill="1" applyBorder="1" applyAlignment="1" applyProtection="1">
      <alignment horizontal="center" vertical="center" wrapText="1"/>
    </xf>
    <xf numFmtId="0" fontId="7" fillId="5" borderId="10" xfId="2" applyNumberFormat="1" applyFont="1" applyFill="1" applyBorder="1" applyAlignment="1" applyProtection="1">
      <alignment horizontal="center" vertical="center" wrapText="1"/>
    </xf>
    <xf numFmtId="0" fontId="7" fillId="5" borderId="11" xfId="2" applyNumberFormat="1" applyFont="1" applyFill="1" applyBorder="1" applyAlignment="1" applyProtection="1">
      <alignment horizontal="center" vertical="center" wrapText="1"/>
    </xf>
    <xf numFmtId="14" fontId="5" fillId="4" borderId="11" xfId="0" applyNumberFormat="1" applyFont="1" applyFill="1" applyBorder="1" applyAlignment="1">
      <alignment vertical="center"/>
    </xf>
    <xf numFmtId="165" fontId="5" fillId="4" borderId="11" xfId="0" applyNumberFormat="1" applyFont="1" applyFill="1" applyBorder="1" applyAlignment="1">
      <alignment vertical="center"/>
    </xf>
    <xf numFmtId="14" fontId="5" fillId="4" borderId="12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3" xfId="2" applyNumberFormat="1" applyFont="1" applyBorder="1" applyAlignment="1" applyProtection="1">
      <alignment wrapText="1"/>
    </xf>
    <xf numFmtId="0" fontId="8" fillId="0" borderId="14" xfId="2" applyNumberFormat="1" applyFont="1" applyBorder="1" applyAlignment="1" applyProtection="1">
      <alignment wrapText="1"/>
    </xf>
    <xf numFmtId="0" fontId="8" fillId="0" borderId="14" xfId="2" applyNumberFormat="1" applyFont="1" applyBorder="1" applyAlignment="1" applyProtection="1">
      <alignment horizontal="center" wrapText="1"/>
    </xf>
    <xf numFmtId="0" fontId="8" fillId="0" borderId="15" xfId="2" applyNumberFormat="1" applyFont="1" applyBorder="1" applyAlignment="1" applyProtection="1">
      <alignment wrapText="1"/>
    </xf>
    <xf numFmtId="0" fontId="8" fillId="0" borderId="16" xfId="2" applyNumberFormat="1" applyFont="1" applyBorder="1" applyAlignment="1" applyProtection="1">
      <alignment horizontal="right" wrapText="1"/>
    </xf>
    <xf numFmtId="0" fontId="8" fillId="0" borderId="17" xfId="2" applyNumberFormat="1" applyFont="1" applyBorder="1" applyAlignment="1" applyProtection="1">
      <alignment horizontal="right" wrapText="1"/>
    </xf>
    <xf numFmtId="0" fontId="8" fillId="0" borderId="18" xfId="2" applyNumberFormat="1" applyFont="1" applyBorder="1" applyAlignment="1" applyProtection="1">
      <alignment horizontal="right" wrapText="1"/>
    </xf>
    <xf numFmtId="0" fontId="8" fillId="0" borderId="19" xfId="2" applyNumberFormat="1" applyFont="1" applyBorder="1" applyAlignment="1" applyProtection="1">
      <alignment horizontal="right" wrapText="1"/>
    </xf>
    <xf numFmtId="0" fontId="8" fillId="0" borderId="20" xfId="2" applyNumberFormat="1" applyFont="1" applyBorder="1" applyAlignment="1" applyProtection="1">
      <alignment horizontal="right" wrapText="1"/>
    </xf>
    <xf numFmtId="0" fontId="8" fillId="0" borderId="21" xfId="2" applyNumberFormat="1" applyFont="1" applyBorder="1" applyAlignment="1" applyProtection="1">
      <alignment horizontal="right" wrapText="1"/>
    </xf>
    <xf numFmtId="166" fontId="9" fillId="0" borderId="22" xfId="2" applyNumberFormat="1" applyFont="1" applyBorder="1" applyAlignment="1" applyProtection="1">
      <alignment horizontal="right" wrapText="1"/>
    </xf>
    <xf numFmtId="2" fontId="0" fillId="0" borderId="23" xfId="0" applyNumberFormat="1" applyBorder="1"/>
    <xf numFmtId="0" fontId="0" fillId="0" borderId="1" xfId="0" applyFont="1" applyBorder="1" applyAlignment="1">
      <alignment vertical="center"/>
    </xf>
    <xf numFmtId="0" fontId="8" fillId="0" borderId="24" xfId="2" applyNumberFormat="1" applyFont="1" applyBorder="1" applyAlignment="1" applyProtection="1">
      <alignment wrapText="1"/>
    </xf>
    <xf numFmtId="0" fontId="8" fillId="0" borderId="1" xfId="2" applyNumberFormat="1" applyFont="1" applyBorder="1" applyAlignment="1" applyProtection="1">
      <alignment wrapText="1"/>
    </xf>
    <xf numFmtId="0" fontId="8" fillId="0" borderId="1" xfId="2" applyNumberFormat="1" applyFont="1" applyBorder="1" applyAlignment="1" applyProtection="1">
      <alignment horizontal="center" wrapText="1"/>
    </xf>
    <xf numFmtId="0" fontId="8" fillId="0" borderId="25" xfId="2" applyNumberFormat="1" applyFont="1" applyBorder="1" applyAlignment="1" applyProtection="1">
      <alignment wrapText="1"/>
    </xf>
    <xf numFmtId="0" fontId="8" fillId="0" borderId="3" xfId="2" applyNumberFormat="1" applyFont="1" applyBorder="1" applyAlignment="1" applyProtection="1">
      <alignment horizontal="right" wrapText="1"/>
    </xf>
    <xf numFmtId="0" fontId="8" fillId="0" borderId="1" xfId="2" applyNumberFormat="1" applyFont="1" applyBorder="1" applyAlignment="1" applyProtection="1">
      <alignment horizontal="right" wrapText="1"/>
    </xf>
    <xf numFmtId="0" fontId="8" fillId="0" borderId="26" xfId="2" applyNumberFormat="1" applyFont="1" applyBorder="1" applyAlignment="1" applyProtection="1">
      <alignment horizontal="right" wrapText="1"/>
    </xf>
    <xf numFmtId="2" fontId="8" fillId="0" borderId="27" xfId="2" applyNumberFormat="1" applyFont="1" applyBorder="1" applyAlignment="1" applyProtection="1">
      <alignment horizontal="right" wrapText="1"/>
    </xf>
    <xf numFmtId="2" fontId="8" fillId="0" borderId="28" xfId="2" applyNumberFormat="1" applyFont="1" applyBorder="1" applyAlignment="1" applyProtection="1">
      <alignment horizontal="right" wrapText="1"/>
    </xf>
    <xf numFmtId="2" fontId="0" fillId="0" borderId="24" xfId="0" applyNumberFormat="1" applyBorder="1"/>
    <xf numFmtId="0" fontId="6" fillId="2" borderId="0" xfId="0" applyFont="1" applyFill="1"/>
    <xf numFmtId="0" fontId="0" fillId="2" borderId="0" xfId="0" applyFill="1"/>
    <xf numFmtId="2" fontId="0" fillId="0" borderId="0" xfId="0" applyNumberFormat="1"/>
    <xf numFmtId="0" fontId="8" fillId="0" borderId="29" xfId="2" applyNumberFormat="1" applyFont="1" applyBorder="1" applyAlignment="1" applyProtection="1">
      <alignment wrapText="1"/>
    </xf>
    <xf numFmtId="0" fontId="8" fillId="0" borderId="30" xfId="2" applyNumberFormat="1" applyFont="1" applyBorder="1" applyAlignment="1" applyProtection="1">
      <alignment wrapText="1"/>
    </xf>
    <xf numFmtId="0" fontId="8" fillId="0" borderId="30" xfId="2" applyNumberFormat="1" applyFont="1" applyBorder="1" applyAlignment="1" applyProtection="1">
      <alignment horizontal="center" wrapText="1"/>
    </xf>
    <xf numFmtId="0" fontId="8" fillId="0" borderId="31" xfId="2" applyNumberFormat="1" applyFont="1" applyBorder="1" applyAlignment="1" applyProtection="1">
      <alignment wrapText="1"/>
    </xf>
    <xf numFmtId="0" fontId="8" fillId="0" borderId="32" xfId="2" applyNumberFormat="1" applyFont="1" applyBorder="1" applyAlignment="1" applyProtection="1">
      <alignment horizontal="right" wrapText="1"/>
    </xf>
    <xf numFmtId="0" fontId="8" fillId="0" borderId="30" xfId="2" applyNumberFormat="1" applyFont="1" applyBorder="1" applyAlignment="1" applyProtection="1">
      <alignment horizontal="right" wrapText="1"/>
    </xf>
    <xf numFmtId="0" fontId="8" fillId="0" borderId="33" xfId="2" applyNumberFormat="1" applyFont="1" applyBorder="1" applyAlignment="1" applyProtection="1">
      <alignment horizontal="right" wrapText="1"/>
    </xf>
    <xf numFmtId="2" fontId="8" fillId="0" borderId="34" xfId="2" applyNumberFormat="1" applyFont="1" applyBorder="1" applyAlignment="1" applyProtection="1">
      <alignment horizontal="right" wrapText="1"/>
    </xf>
    <xf numFmtId="2" fontId="8" fillId="0" borderId="35" xfId="2" applyNumberFormat="1" applyFont="1" applyBorder="1" applyAlignment="1" applyProtection="1">
      <alignment horizontal="right" wrapText="1"/>
    </xf>
    <xf numFmtId="2" fontId="0" fillId="0" borderId="29" xfId="0" applyNumberFormat="1" applyBorder="1"/>
    <xf numFmtId="0" fontId="7" fillId="0" borderId="37" xfId="2" applyNumberFormat="1" applyFont="1" applyBorder="1" applyAlignment="1" applyProtection="1">
      <alignment horizontal="center" wrapText="1"/>
    </xf>
    <xf numFmtId="0" fontId="5" fillId="0" borderId="38" xfId="0" applyFont="1" applyBorder="1"/>
    <xf numFmtId="0" fontId="7" fillId="0" borderId="3" xfId="2" applyNumberFormat="1" applyFont="1" applyBorder="1" applyAlignment="1" applyProtection="1">
      <alignment horizontal="right" wrapText="1"/>
    </xf>
    <xf numFmtId="0" fontId="7" fillId="0" borderId="1" xfId="2" applyNumberFormat="1" applyFont="1" applyBorder="1" applyAlignment="1" applyProtection="1">
      <alignment horizontal="right" wrapText="1"/>
    </xf>
    <xf numFmtId="0" fontId="7" fillId="0" borderId="26" xfId="2" applyNumberFormat="1" applyFont="1" applyBorder="1" applyAlignment="1" applyProtection="1">
      <alignment horizontal="right" wrapText="1"/>
    </xf>
    <xf numFmtId="2" fontId="7" fillId="0" borderId="39" xfId="2" applyNumberFormat="1" applyFont="1" applyBorder="1" applyAlignment="1" applyProtection="1">
      <alignment horizontal="right" wrapText="1"/>
    </xf>
    <xf numFmtId="2" fontId="7" fillId="0" borderId="40" xfId="2" applyNumberFormat="1" applyFont="1" applyBorder="1" applyAlignment="1" applyProtection="1">
      <alignment horizontal="right" wrapText="1"/>
    </xf>
    <xf numFmtId="2" fontId="5" fillId="0" borderId="36" xfId="0" applyNumberFormat="1" applyFont="1" applyBorder="1"/>
    <xf numFmtId="0" fontId="5" fillId="0" borderId="1" xfId="0" applyFont="1" applyBorder="1" applyAlignment="1">
      <alignment vertical="center"/>
    </xf>
    <xf numFmtId="0" fontId="10" fillId="0" borderId="0" xfId="0" applyFont="1"/>
    <xf numFmtId="0" fontId="5" fillId="0" borderId="0" xfId="0" applyFont="1"/>
    <xf numFmtId="0" fontId="8" fillId="6" borderId="41" xfId="2" applyNumberFormat="1" applyFont="1" applyFill="1" applyBorder="1" applyAlignment="1" applyProtection="1">
      <alignment wrapText="1"/>
    </xf>
    <xf numFmtId="0" fontId="8" fillId="6" borderId="41" xfId="2" applyNumberFormat="1" applyFont="1" applyFill="1" applyBorder="1" applyAlignment="1" applyProtection="1">
      <alignment horizontal="center" wrapText="1"/>
    </xf>
    <xf numFmtId="0" fontId="0" fillId="6" borderId="41" xfId="0" applyFill="1" applyBorder="1"/>
    <xf numFmtId="0" fontId="8" fillId="6" borderId="17" xfId="2" applyNumberFormat="1" applyFont="1" applyFill="1" applyBorder="1" applyAlignment="1" applyProtection="1">
      <alignment horizontal="right" wrapText="1"/>
    </xf>
    <xf numFmtId="2" fontId="8" fillId="6" borderId="41" xfId="2" applyNumberFormat="1" applyFont="1" applyFill="1" applyBorder="1" applyAlignment="1" applyProtection="1">
      <alignment horizontal="right" wrapText="1"/>
    </xf>
    <xf numFmtId="2" fontId="8" fillId="6" borderId="42" xfId="2" applyNumberFormat="1" applyFont="1" applyFill="1" applyBorder="1" applyAlignment="1" applyProtection="1">
      <alignment horizontal="right" wrapText="1"/>
    </xf>
    <xf numFmtId="2" fontId="8" fillId="6" borderId="0" xfId="2" applyNumberFormat="1" applyFont="1" applyFill="1" applyBorder="1" applyAlignment="1" applyProtection="1">
      <alignment horizontal="right" wrapText="1"/>
    </xf>
    <xf numFmtId="2" fontId="0" fillId="6" borderId="43" xfId="0" applyNumberFormat="1" applyFill="1" applyBorder="1"/>
    <xf numFmtId="166" fontId="9" fillId="6" borderId="44" xfId="2" applyNumberFormat="1" applyFont="1" applyFill="1" applyBorder="1" applyAlignment="1" applyProtection="1">
      <alignment horizontal="right" wrapText="1"/>
    </xf>
    <xf numFmtId="0" fontId="0" fillId="6" borderId="1" xfId="0" applyFill="1" applyBorder="1" applyAlignment="1">
      <alignment vertical="center"/>
    </xf>
    <xf numFmtId="0" fontId="7" fillId="0" borderId="5" xfId="2" applyNumberFormat="1" applyFont="1" applyBorder="1" applyAlignment="1" applyProtection="1">
      <alignment wrapText="1"/>
    </xf>
    <xf numFmtId="0" fontId="8" fillId="0" borderId="6" xfId="2" applyNumberFormat="1" applyFont="1" applyBorder="1" applyAlignment="1" applyProtection="1">
      <alignment wrapText="1"/>
    </xf>
    <xf numFmtId="0" fontId="8" fillId="0" borderId="6" xfId="2" applyNumberFormat="1" applyFont="1" applyBorder="1" applyAlignment="1" applyProtection="1">
      <alignment horizontal="center" wrapText="1"/>
    </xf>
    <xf numFmtId="0" fontId="8" fillId="0" borderId="7" xfId="2" applyNumberFormat="1" applyFont="1" applyBorder="1" applyAlignment="1" applyProtection="1">
      <alignment wrapText="1"/>
    </xf>
    <xf numFmtId="0" fontId="5" fillId="0" borderId="1" xfId="2" applyNumberFormat="1" applyFont="1" applyBorder="1" applyAlignment="1" applyProtection="1">
      <alignment horizontal="right" wrapText="1"/>
    </xf>
    <xf numFmtId="0" fontId="5" fillId="0" borderId="26" xfId="2" applyNumberFormat="1" applyFont="1" applyBorder="1" applyAlignment="1" applyProtection="1">
      <alignment horizontal="right" wrapText="1"/>
    </xf>
    <xf numFmtId="2" fontId="5" fillId="0" borderId="10" xfId="2" applyNumberFormat="1" applyFont="1" applyBorder="1" applyAlignment="1" applyProtection="1">
      <alignment horizontal="right" wrapText="1"/>
    </xf>
    <xf numFmtId="2" fontId="5" fillId="0" borderId="11" xfId="2" applyNumberFormat="1" applyFont="1" applyBorder="1" applyAlignment="1" applyProtection="1">
      <alignment horizontal="right" wrapText="1"/>
    </xf>
    <xf numFmtId="2" fontId="5" fillId="0" borderId="5" xfId="0" applyNumberFormat="1" applyFont="1" applyBorder="1"/>
    <xf numFmtId="0" fontId="8" fillId="6" borderId="17" xfId="2" applyNumberFormat="1" applyFont="1" applyFill="1" applyBorder="1" applyAlignment="1" applyProtection="1">
      <alignment wrapText="1"/>
    </xf>
    <xf numFmtId="0" fontId="8" fillId="6" borderId="17" xfId="2" applyNumberFormat="1" applyFont="1" applyFill="1" applyBorder="1" applyAlignment="1" applyProtection="1">
      <alignment horizontal="center" wrapText="1"/>
    </xf>
    <xf numFmtId="0" fontId="0" fillId="6" borderId="17" xfId="0" applyFill="1" applyBorder="1"/>
    <xf numFmtId="0" fontId="8" fillId="6" borderId="1" xfId="2" applyNumberFormat="1" applyFont="1" applyFill="1" applyBorder="1" applyAlignment="1" applyProtection="1">
      <alignment horizontal="right" wrapText="1"/>
    </xf>
    <xf numFmtId="0" fontId="7" fillId="0" borderId="1" xfId="2" applyNumberFormat="1" applyFont="1" applyBorder="1" applyAlignment="1" applyProtection="1">
      <alignment wrapText="1"/>
    </xf>
    <xf numFmtId="2" fontId="7" fillId="0" borderId="19" xfId="2" applyNumberFormat="1" applyFont="1" applyBorder="1" applyAlignment="1" applyProtection="1">
      <alignment horizontal="right" wrapText="1"/>
    </xf>
    <xf numFmtId="2" fontId="7" fillId="0" borderId="20" xfId="2" applyNumberFormat="1" applyFont="1" applyBorder="1" applyAlignment="1" applyProtection="1">
      <alignment horizontal="right" wrapText="1"/>
    </xf>
    <xf numFmtId="2" fontId="7" fillId="7" borderId="20" xfId="2" applyNumberFormat="1" applyFont="1" applyFill="1" applyBorder="1" applyAlignment="1" applyProtection="1">
      <alignment horizontal="right" wrapText="1"/>
    </xf>
    <xf numFmtId="2" fontId="7" fillId="7" borderId="45" xfId="2" applyNumberFormat="1" applyFont="1" applyFill="1" applyBorder="1" applyAlignment="1" applyProtection="1">
      <alignment horizontal="right" wrapText="1"/>
    </xf>
    <xf numFmtId="0" fontId="8" fillId="0" borderId="1" xfId="0" applyFont="1" applyBorder="1" applyAlignment="1">
      <alignment horizontal="left" vertical="center" readingOrder="1"/>
    </xf>
    <xf numFmtId="0" fontId="8" fillId="6" borderId="1" xfId="2" applyNumberFormat="1" applyFont="1" applyFill="1" applyBorder="1" applyAlignment="1" applyProtection="1">
      <alignment wrapText="1"/>
    </xf>
    <xf numFmtId="0" fontId="8" fillId="6" borderId="1" xfId="2" applyNumberFormat="1" applyFont="1" applyFill="1" applyBorder="1" applyAlignment="1" applyProtection="1">
      <alignment horizontal="center" wrapText="1"/>
    </xf>
    <xf numFmtId="0" fontId="0" fillId="6" borderId="1" xfId="0" applyFill="1" applyBorder="1"/>
    <xf numFmtId="0" fontId="8" fillId="6" borderId="26" xfId="2" applyNumberFormat="1" applyFont="1" applyFill="1" applyBorder="1" applyAlignment="1" applyProtection="1">
      <alignment horizontal="right" wrapText="1"/>
    </xf>
    <xf numFmtId="2" fontId="8" fillId="6" borderId="34" xfId="2" applyNumberFormat="1" applyFont="1" applyFill="1" applyBorder="1" applyAlignment="1" applyProtection="1">
      <alignment horizontal="right" wrapText="1"/>
    </xf>
    <xf numFmtId="2" fontId="8" fillId="6" borderId="35" xfId="2" applyNumberFormat="1" applyFont="1" applyFill="1" applyBorder="1" applyAlignment="1" applyProtection="1">
      <alignment horizontal="right" wrapText="1"/>
    </xf>
    <xf numFmtId="2" fontId="8" fillId="6" borderId="46" xfId="2" applyNumberFormat="1" applyFont="1" applyFill="1" applyBorder="1" applyAlignment="1" applyProtection="1">
      <alignment horizontal="right" wrapText="1"/>
    </xf>
    <xf numFmtId="0" fontId="8" fillId="0" borderId="1" xfId="0" applyFont="1" applyBorder="1" applyAlignment="1">
      <alignment horizontal="right" wrapText="1"/>
    </xf>
    <xf numFmtId="0" fontId="8" fillId="0" borderId="26" xfId="0" applyFont="1" applyBorder="1" applyAlignment="1">
      <alignment horizontal="right" wrapText="1"/>
    </xf>
    <xf numFmtId="2" fontId="8" fillId="0" borderId="19" xfId="0" applyNumberFormat="1" applyFont="1" applyBorder="1" applyAlignment="1">
      <alignment horizontal="right" wrapText="1"/>
    </xf>
    <xf numFmtId="2" fontId="8" fillId="0" borderId="20" xfId="0" applyNumberFormat="1" applyFont="1" applyBorder="1" applyAlignment="1">
      <alignment horizontal="right" wrapText="1"/>
    </xf>
    <xf numFmtId="2" fontId="0" fillId="0" borderId="13" xfId="0" applyNumberFormat="1" applyBorder="1"/>
    <xf numFmtId="2" fontId="8" fillId="0" borderId="27" xfId="0" applyNumberFormat="1" applyFont="1" applyBorder="1" applyAlignment="1">
      <alignment horizontal="right" wrapText="1"/>
    </xf>
    <xf numFmtId="2" fontId="8" fillId="0" borderId="28" xfId="0" applyNumberFormat="1" applyFont="1" applyBorder="1" applyAlignment="1">
      <alignment horizontal="right" wrapText="1"/>
    </xf>
    <xf numFmtId="0" fontId="8" fillId="0" borderId="41" xfId="0" applyFont="1" applyBorder="1" applyAlignment="1">
      <alignment horizontal="left" vertical="center" readingOrder="1"/>
    </xf>
    <xf numFmtId="16" fontId="6" fillId="0" borderId="0" xfId="0" applyNumberFormat="1" applyFont="1"/>
    <xf numFmtId="2" fontId="0" fillId="2" borderId="24" xfId="0" applyNumberFormat="1" applyFill="1" applyBorder="1"/>
    <xf numFmtId="14" fontId="6" fillId="0" borderId="0" xfId="0" applyNumberFormat="1" applyFont="1"/>
    <xf numFmtId="2" fontId="8" fillId="0" borderId="0" xfId="0" applyNumberFormat="1" applyFont="1" applyBorder="1" applyAlignment="1">
      <alignment horizontal="right" wrapText="1"/>
    </xf>
    <xf numFmtId="2" fontId="8" fillId="0" borderId="0" xfId="0" applyNumberFormat="1" applyFont="1" applyBorder="1" applyAlignment="1">
      <alignment horizontal="right" wrapText="1"/>
    </xf>
    <xf numFmtId="2" fontId="0" fillId="0" borderId="43" xfId="0" applyNumberFormat="1" applyBorder="1"/>
    <xf numFmtId="0" fontId="8" fillId="0" borderId="17" xfId="0" applyFont="1" applyBorder="1" applyAlignment="1">
      <alignment horizontal="left" vertical="center" readingOrder="1"/>
    </xf>
    <xf numFmtId="0" fontId="7" fillId="0" borderId="1" xfId="2" applyNumberFormat="1" applyFont="1" applyBorder="1" applyAlignment="1" applyProtection="1">
      <alignment horizontal="center" wrapText="1"/>
    </xf>
    <xf numFmtId="0" fontId="5" fillId="0" borderId="1" xfId="0" applyFont="1" applyBorder="1"/>
    <xf numFmtId="167" fontId="5" fillId="0" borderId="1" xfId="0" applyNumberFormat="1" applyFont="1" applyBorder="1"/>
    <xf numFmtId="167" fontId="5" fillId="0" borderId="26" xfId="0" applyNumberFormat="1" applyFont="1" applyBorder="1"/>
    <xf numFmtId="2" fontId="5" fillId="0" borderId="27" xfId="0" applyNumberFormat="1" applyFont="1" applyBorder="1"/>
    <xf numFmtId="2" fontId="5" fillId="0" borderId="28" xfId="0" applyNumberFormat="1" applyFont="1" applyBorder="1"/>
    <xf numFmtId="2" fontId="5" fillId="0" borderId="35" xfId="0" applyNumberFormat="1" applyFont="1" applyBorder="1"/>
    <xf numFmtId="2" fontId="8" fillId="6" borderId="27" xfId="2" applyNumberFormat="1" applyFont="1" applyFill="1" applyBorder="1" applyAlignment="1" applyProtection="1">
      <alignment horizontal="right" wrapText="1"/>
    </xf>
    <xf numFmtId="2" fontId="8" fillId="6" borderId="28" xfId="2" applyNumberFormat="1" applyFont="1" applyFill="1" applyBorder="1" applyAlignment="1" applyProtection="1">
      <alignment horizontal="right" wrapText="1"/>
    </xf>
    <xf numFmtId="2" fontId="8" fillId="0" borderId="21" xfId="2" applyNumberFormat="1" applyFont="1" applyBorder="1" applyAlignment="1" applyProtection="1">
      <alignment horizontal="right" wrapText="1"/>
    </xf>
    <xf numFmtId="2" fontId="8" fillId="3" borderId="27" xfId="2" applyNumberFormat="1" applyFont="1" applyFill="1" applyBorder="1" applyAlignment="1" applyProtection="1">
      <alignment horizontal="right" wrapText="1"/>
    </xf>
    <xf numFmtId="2" fontId="7" fillId="0" borderId="27" xfId="2" applyNumberFormat="1" applyFont="1" applyBorder="1" applyAlignment="1" applyProtection="1">
      <alignment horizontal="right" wrapText="1"/>
    </xf>
    <xf numFmtId="2" fontId="7" fillId="0" borderId="28" xfId="2" applyNumberFormat="1" applyFont="1" applyBorder="1" applyAlignment="1" applyProtection="1">
      <alignment horizontal="right" wrapText="1"/>
    </xf>
    <xf numFmtId="2" fontId="7" fillId="0" borderId="35" xfId="2" applyNumberFormat="1" applyFont="1" applyBorder="1" applyAlignment="1" applyProtection="1">
      <alignment horizontal="right" wrapText="1"/>
    </xf>
    <xf numFmtId="2" fontId="5" fillId="0" borderId="27" xfId="2" applyNumberFormat="1" applyFont="1" applyBorder="1" applyAlignment="1" applyProtection="1">
      <alignment horizontal="right" wrapText="1"/>
    </xf>
    <xf numFmtId="2" fontId="5" fillId="0" borderId="28" xfId="2" applyNumberFormat="1" applyFont="1" applyBorder="1" applyAlignment="1" applyProtection="1">
      <alignment horizontal="right" wrapText="1"/>
    </xf>
    <xf numFmtId="2" fontId="5" fillId="0" borderId="46" xfId="2" applyNumberFormat="1" applyFont="1" applyBorder="1" applyAlignment="1" applyProtection="1">
      <alignment horizontal="right" wrapText="1"/>
    </xf>
    <xf numFmtId="0" fontId="5" fillId="0" borderId="5" xfId="0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2" fontId="0" fillId="0" borderId="28" xfId="2" applyNumberFormat="1" applyFont="1" applyBorder="1" applyAlignment="1" applyProtection="1">
      <alignment horizontal="right" wrapText="1"/>
    </xf>
    <xf numFmtId="0" fontId="6" fillId="0" borderId="25" xfId="0" applyFont="1" applyBorder="1" applyAlignment="1">
      <alignment horizontal="left" vertical="center"/>
    </xf>
    <xf numFmtId="2" fontId="8" fillId="0" borderId="28" xfId="2" applyNumberFormat="1" applyFont="1" applyBorder="1" applyAlignment="1" applyProtection="1">
      <alignment horizontal="right" wrapText="1"/>
    </xf>
    <xf numFmtId="0" fontId="0" fillId="0" borderId="1" xfId="2" applyNumberFormat="1" applyFont="1" applyBorder="1" applyAlignment="1" applyProtection="1">
      <alignment wrapText="1"/>
    </xf>
    <xf numFmtId="2" fontId="8" fillId="7" borderId="28" xfId="2" applyNumberFormat="1" applyFont="1" applyFill="1" applyBorder="1" applyAlignment="1" applyProtection="1">
      <alignment horizontal="right" wrapText="1"/>
    </xf>
    <xf numFmtId="0" fontId="0" fillId="0" borderId="1" xfId="0" applyBorder="1"/>
    <xf numFmtId="0" fontId="5" fillId="0" borderId="0" xfId="0" applyFont="1" applyAlignment="1">
      <alignment vertical="center"/>
    </xf>
    <xf numFmtId="2" fontId="10" fillId="0" borderId="0" xfId="0" applyNumberFormat="1" applyFont="1"/>
    <xf numFmtId="0" fontId="0" fillId="6" borderId="30" xfId="0" applyFill="1" applyBorder="1"/>
    <xf numFmtId="0" fontId="0" fillId="6" borderId="30" xfId="0" applyFill="1" applyBorder="1" applyAlignment="1">
      <alignment horizontal="center"/>
    </xf>
    <xf numFmtId="2" fontId="0" fillId="6" borderId="41" xfId="0" applyNumberFormat="1" applyFill="1" applyBorder="1"/>
    <xf numFmtId="2" fontId="0" fillId="6" borderId="42" xfId="0" applyNumberFormat="1" applyFill="1" applyBorder="1"/>
    <xf numFmtId="2" fontId="0" fillId="6" borderId="0" xfId="0" applyNumberFormat="1" applyFill="1" applyBorder="1"/>
    <xf numFmtId="0" fontId="12" fillId="0" borderId="6" xfId="2" applyNumberFormat="1" applyFont="1" applyBorder="1" applyAlignment="1" applyProtection="1">
      <alignment horizontal="center" wrapText="1"/>
    </xf>
    <xf numFmtId="0" fontId="5" fillId="0" borderId="7" xfId="0" applyFont="1" applyBorder="1"/>
    <xf numFmtId="0" fontId="5" fillId="0" borderId="3" xfId="2" applyNumberFormat="1" applyFont="1" applyBorder="1" applyAlignment="1" applyProtection="1">
      <alignment horizontal="right" wrapText="1"/>
    </xf>
    <xf numFmtId="167" fontId="5" fillId="0" borderId="1" xfId="2" applyNumberFormat="1" applyFont="1" applyBorder="1" applyAlignment="1" applyProtection="1">
      <alignment horizontal="right" wrapText="1"/>
    </xf>
    <xf numFmtId="167" fontId="5" fillId="0" borderId="26" xfId="2" applyNumberFormat="1" applyFont="1" applyBorder="1" applyAlignment="1" applyProtection="1">
      <alignment horizontal="right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/>
    <xf numFmtId="2" fontId="16" fillId="0" borderId="0" xfId="0" applyNumberFormat="1" applyFont="1"/>
    <xf numFmtId="0" fontId="16" fillId="0" borderId="0" xfId="0" applyFont="1"/>
    <xf numFmtId="168" fontId="0" fillId="0" borderId="0" xfId="0" applyNumberFormat="1"/>
    <xf numFmtId="0" fontId="15" fillId="8" borderId="5" xfId="2" applyNumberFormat="1" applyFont="1" applyFill="1" applyBorder="1" applyAlignment="1" applyProtection="1">
      <alignment horizontal="center" vertical="center"/>
    </xf>
    <xf numFmtId="0" fontId="15" fillId="8" borderId="6" xfId="2" applyNumberFormat="1" applyFont="1" applyFill="1" applyBorder="1" applyAlignment="1" applyProtection="1">
      <alignment horizontal="center" vertical="center"/>
    </xf>
    <xf numFmtId="0" fontId="15" fillId="8" borderId="7" xfId="2" applyNumberFormat="1" applyFont="1" applyFill="1" applyBorder="1" applyAlignment="1" applyProtection="1">
      <alignment horizontal="center" vertical="center" wrapText="1"/>
    </xf>
    <xf numFmtId="0" fontId="15" fillId="8" borderId="8" xfId="2" applyNumberFormat="1" applyFont="1" applyFill="1" applyBorder="1" applyAlignment="1" applyProtection="1">
      <alignment horizontal="center" vertical="center" wrapText="1"/>
    </xf>
    <xf numFmtId="0" fontId="15" fillId="8" borderId="6" xfId="2" applyNumberFormat="1" applyFont="1" applyFill="1" applyBorder="1" applyAlignment="1" applyProtection="1">
      <alignment horizontal="center" vertical="center" wrapText="1"/>
    </xf>
    <xf numFmtId="0" fontId="15" fillId="8" borderId="9" xfId="2" applyNumberFormat="1" applyFont="1" applyFill="1" applyBorder="1" applyAlignment="1" applyProtection="1">
      <alignment horizontal="center" vertical="center" wrapText="1"/>
    </xf>
    <xf numFmtId="0" fontId="15" fillId="8" borderId="10" xfId="2" applyNumberFormat="1" applyFont="1" applyFill="1" applyBorder="1" applyAlignment="1" applyProtection="1">
      <alignment horizontal="center" vertical="center" wrapText="1"/>
    </xf>
    <xf numFmtId="0" fontId="15" fillId="8" borderId="11" xfId="2" applyNumberFormat="1" applyFont="1" applyFill="1" applyBorder="1" applyAlignment="1" applyProtection="1">
      <alignment horizontal="center" vertical="center" wrapText="1"/>
    </xf>
    <xf numFmtId="165" fontId="15" fillId="8" borderId="11" xfId="0" applyNumberFormat="1" applyFont="1" applyFill="1" applyBorder="1" applyAlignment="1">
      <alignment vertical="center"/>
    </xf>
    <xf numFmtId="14" fontId="15" fillId="8" borderId="12" xfId="0" applyNumberFormat="1" applyFont="1" applyFill="1" applyBorder="1" applyAlignment="1">
      <alignment vertical="center"/>
    </xf>
    <xf numFmtId="0" fontId="5" fillId="8" borderId="47" xfId="0" applyFont="1" applyFill="1" applyBorder="1" applyAlignment="1">
      <alignment horizontal="center" vertical="center"/>
    </xf>
    <xf numFmtId="0" fontId="10" fillId="8" borderId="48" xfId="2" applyNumberFormat="1" applyFont="1" applyFill="1" applyBorder="1" applyAlignment="1" applyProtection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17" fillId="0" borderId="17" xfId="0" applyFont="1" applyBorder="1" applyAlignment="1">
      <alignment horizontal="center" vertical="center"/>
    </xf>
    <xf numFmtId="0" fontId="17" fillId="0" borderId="22" xfId="2" applyNumberFormat="1" applyFont="1" applyBorder="1" applyAlignment="1" applyProtection="1">
      <alignment wrapText="1"/>
    </xf>
    <xf numFmtId="2" fontId="17" fillId="0" borderId="21" xfId="0" applyNumberFormat="1" applyFont="1" applyBorder="1" applyAlignment="1">
      <alignment horizontal="right" vertical="center"/>
    </xf>
    <xf numFmtId="2" fontId="17" fillId="9" borderId="21" xfId="0" applyNumberFormat="1" applyFont="1" applyFill="1" applyBorder="1" applyAlignment="1">
      <alignment horizontal="right" vertical="center"/>
    </xf>
    <xf numFmtId="166" fontId="9" fillId="9" borderId="25" xfId="1" applyNumberFormat="1" applyFont="1" applyFill="1" applyBorder="1" applyAlignment="1" applyProtection="1">
      <alignment horizontal="right" vertical="center"/>
    </xf>
    <xf numFmtId="2" fontId="17" fillId="0" borderId="24" xfId="0" applyNumberFormat="1" applyFont="1" applyBorder="1" applyAlignment="1">
      <alignment horizontal="right" vertical="center"/>
    </xf>
    <xf numFmtId="166" fontId="9" fillId="0" borderId="25" xfId="2" applyNumberFormat="1" applyFont="1" applyBorder="1" applyAlignment="1" applyProtection="1">
      <alignment horizontal="right" wrapText="1"/>
    </xf>
    <xf numFmtId="166" fontId="9" fillId="9" borderId="26" xfId="1" applyNumberFormat="1" applyFont="1" applyFill="1" applyBorder="1" applyAlignment="1" applyProtection="1">
      <alignment horizontal="right" vertical="center"/>
    </xf>
    <xf numFmtId="0" fontId="0" fillId="0" borderId="13" xfId="0" applyFont="1" applyBorder="1" applyAlignment="1">
      <alignment vertical="center"/>
    </xf>
    <xf numFmtId="0" fontId="17" fillId="10" borderId="17" xfId="0" applyFont="1" applyFill="1" applyBorder="1" applyAlignment="1">
      <alignment horizontal="left" vertical="center"/>
    </xf>
    <xf numFmtId="0" fontId="17" fillId="0" borderId="16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7" fillId="0" borderId="18" xfId="0" applyFont="1" applyBorder="1" applyAlignment="1">
      <alignment horizontal="right" vertical="center"/>
    </xf>
    <xf numFmtId="2" fontId="17" fillId="0" borderId="49" xfId="0" applyNumberFormat="1" applyFont="1" applyBorder="1" applyAlignment="1">
      <alignment horizontal="right" vertical="center"/>
    </xf>
    <xf numFmtId="2" fontId="17" fillId="11" borderId="21" xfId="0" applyNumberFormat="1" applyFont="1" applyFill="1" applyBorder="1" applyAlignment="1">
      <alignment horizontal="right" vertical="center"/>
    </xf>
    <xf numFmtId="166" fontId="9" fillId="11" borderId="25" xfId="1" applyNumberFormat="1" applyFont="1" applyFill="1" applyBorder="1" applyAlignment="1" applyProtection="1">
      <alignment horizontal="right" vertical="center"/>
    </xf>
    <xf numFmtId="0" fontId="8" fillId="0" borderId="24" xfId="0" applyFont="1" applyBorder="1" applyAlignment="1">
      <alignment horizontal="left" vertical="center" readingOrder="1"/>
    </xf>
    <xf numFmtId="0" fontId="17" fillId="0" borderId="24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25" xfId="2" applyNumberFormat="1" applyFont="1" applyBorder="1" applyAlignment="1" applyProtection="1">
      <alignment vertical="center" wrapText="1"/>
    </xf>
    <xf numFmtId="0" fontId="17" fillId="0" borderId="3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2" fontId="17" fillId="0" borderId="27" xfId="0" applyNumberFormat="1" applyFont="1" applyBorder="1" applyAlignment="1">
      <alignment horizontal="right" vertical="center"/>
    </xf>
    <xf numFmtId="2" fontId="17" fillId="0" borderId="28" xfId="0" applyNumberFormat="1" applyFont="1" applyBorder="1" applyAlignment="1">
      <alignment horizontal="right" vertical="center"/>
    </xf>
    <xf numFmtId="2" fontId="17" fillId="0" borderId="21" xfId="0" applyNumberFormat="1" applyFont="1" applyBorder="1" applyAlignment="1">
      <alignment horizontal="right" vertical="center"/>
    </xf>
    <xf numFmtId="166" fontId="9" fillId="0" borderId="25" xfId="1" applyNumberFormat="1" applyFont="1" applyBorder="1" applyAlignment="1" applyProtection="1">
      <alignment horizontal="right" vertical="center"/>
    </xf>
    <xf numFmtId="2" fontId="17" fillId="0" borderId="24" xfId="0" applyNumberFormat="1" applyFont="1" applyBorder="1" applyAlignment="1">
      <alignment horizontal="right" vertical="center"/>
    </xf>
    <xf numFmtId="2" fontId="17" fillId="12" borderId="24" xfId="0" applyNumberFormat="1" applyFont="1" applyFill="1" applyBorder="1" applyAlignment="1">
      <alignment horizontal="right" vertical="center"/>
    </xf>
    <xf numFmtId="2" fontId="17" fillId="12" borderId="26" xfId="0" applyNumberFormat="1" applyFont="1" applyFill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0" fontId="6" fillId="0" borderId="25" xfId="0" applyFont="1" applyBorder="1" applyAlignment="1">
      <alignment horizontal="left" vertical="center" wrapText="1"/>
    </xf>
    <xf numFmtId="0" fontId="17" fillId="0" borderId="25" xfId="2" applyNumberFormat="1" applyFont="1" applyBorder="1" applyAlignment="1" applyProtection="1">
      <alignment wrapText="1"/>
    </xf>
    <xf numFmtId="166" fontId="9" fillId="0" borderId="25" xfId="1" applyNumberFormat="1" applyFont="1" applyBorder="1" applyAlignment="1" applyProtection="1">
      <alignment horizontal="right" vertical="center"/>
    </xf>
    <xf numFmtId="2" fontId="17" fillId="2" borderId="28" xfId="0" applyNumberFormat="1" applyFont="1" applyFill="1" applyBorder="1" applyAlignment="1">
      <alignment horizontal="right" vertical="center"/>
    </xf>
    <xf numFmtId="2" fontId="17" fillId="2" borderId="21" xfId="0" applyNumberFormat="1" applyFont="1" applyFill="1" applyBorder="1" applyAlignment="1">
      <alignment horizontal="right" vertical="center"/>
    </xf>
    <xf numFmtId="2" fontId="17" fillId="13" borderId="21" xfId="0" applyNumberFormat="1" applyFont="1" applyFill="1" applyBorder="1" applyAlignment="1">
      <alignment horizontal="right" vertical="center"/>
    </xf>
    <xf numFmtId="166" fontId="9" fillId="13" borderId="25" xfId="1" applyNumberFormat="1" applyFont="1" applyFill="1" applyBorder="1" applyAlignment="1" applyProtection="1">
      <alignment horizontal="right" vertical="center"/>
    </xf>
    <xf numFmtId="2" fontId="17" fillId="13" borderId="24" xfId="0" applyNumberFormat="1" applyFont="1" applyFill="1" applyBorder="1" applyAlignment="1">
      <alignment horizontal="right" vertical="center"/>
    </xf>
    <xf numFmtId="2" fontId="17" fillId="14" borderId="24" xfId="0" applyNumberFormat="1" applyFont="1" applyFill="1" applyBorder="1" applyAlignment="1">
      <alignment horizontal="right" vertical="center"/>
    </xf>
    <xf numFmtId="2" fontId="17" fillId="15" borderId="24" xfId="0" applyNumberFormat="1" applyFont="1" applyFill="1" applyBorder="1" applyAlignment="1">
      <alignment horizontal="right" vertical="center"/>
    </xf>
    <xf numFmtId="2" fontId="17" fillId="15" borderId="26" xfId="0" applyNumberFormat="1" applyFont="1" applyFill="1" applyBorder="1" applyAlignment="1">
      <alignment horizontal="right" vertical="center"/>
    </xf>
    <xf numFmtId="0" fontId="0" fillId="14" borderId="24" xfId="0" applyFont="1" applyFill="1" applyBorder="1" applyAlignment="1">
      <alignment vertical="center"/>
    </xf>
    <xf numFmtId="0" fontId="6" fillId="14" borderId="25" xfId="0" applyFont="1" applyFill="1" applyBorder="1" applyAlignment="1">
      <alignment horizontal="left" vertical="center"/>
    </xf>
    <xf numFmtId="0" fontId="0" fillId="14" borderId="0" xfId="0" applyFill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2" applyNumberFormat="1" applyFont="1" applyBorder="1" applyAlignment="1" applyProtection="1">
      <alignment wrapText="1"/>
    </xf>
    <xf numFmtId="0" fontId="17" fillId="0" borderId="32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2" fontId="17" fillId="0" borderId="34" xfId="0" applyNumberFormat="1" applyFont="1" applyBorder="1" applyAlignment="1">
      <alignment horizontal="right" vertical="center"/>
    </xf>
    <xf numFmtId="2" fontId="17" fillId="0" borderId="35" xfId="0" applyNumberFormat="1" applyFont="1" applyBorder="1" applyAlignment="1">
      <alignment horizontal="right" vertical="center"/>
    </xf>
    <xf numFmtId="2" fontId="17" fillId="0" borderId="46" xfId="0" applyNumberFormat="1" applyFont="1" applyBorder="1" applyAlignment="1">
      <alignment horizontal="right" vertical="center"/>
    </xf>
    <xf numFmtId="2" fontId="17" fillId="13" borderId="36" xfId="0" applyNumberFormat="1" applyFont="1" applyFill="1" applyBorder="1" applyAlignment="1">
      <alignment horizontal="right" vertical="center"/>
    </xf>
    <xf numFmtId="2" fontId="17" fillId="0" borderId="36" xfId="0" applyNumberFormat="1" applyFont="1" applyBorder="1" applyAlignment="1">
      <alignment horizontal="right" vertical="center"/>
    </xf>
    <xf numFmtId="2" fontId="17" fillId="12" borderId="36" xfId="0" applyNumberFormat="1" applyFont="1" applyFill="1" applyBorder="1" applyAlignment="1">
      <alignment horizontal="right" vertical="center"/>
    </xf>
    <xf numFmtId="2" fontId="17" fillId="12" borderId="50" xfId="0" applyNumberFormat="1" applyFont="1" applyFill="1" applyBorder="1" applyAlignment="1">
      <alignment horizontal="right" vertical="center"/>
    </xf>
    <xf numFmtId="0" fontId="8" fillId="0" borderId="36" xfId="0" applyFont="1" applyBorder="1" applyAlignment="1">
      <alignment horizontal="left" vertical="center" readingOrder="1"/>
    </xf>
    <xf numFmtId="0" fontId="6" fillId="0" borderId="38" xfId="0" applyFont="1" applyBorder="1" applyAlignment="1">
      <alignment horizontal="left" vertical="center" wrapText="1"/>
    </xf>
    <xf numFmtId="0" fontId="17" fillId="6" borderId="43" xfId="0" applyFont="1" applyFill="1" applyBorder="1" applyAlignment="1">
      <alignment horizontal="center" vertical="center"/>
    </xf>
    <xf numFmtId="0" fontId="17" fillId="6" borderId="41" xfId="0" applyFont="1" applyFill="1" applyBorder="1" applyAlignment="1">
      <alignment horizontal="center" vertical="center"/>
    </xf>
    <xf numFmtId="0" fontId="17" fillId="6" borderId="42" xfId="2" applyNumberFormat="1" applyFont="1" applyFill="1" applyBorder="1" applyAlignment="1" applyProtection="1">
      <alignment wrapText="1"/>
    </xf>
    <xf numFmtId="0" fontId="17" fillId="6" borderId="51" xfId="0" applyFont="1" applyFill="1" applyBorder="1" applyAlignment="1">
      <alignment horizontal="right" vertical="center"/>
    </xf>
    <xf numFmtId="0" fontId="17" fillId="6" borderId="41" xfId="0" applyFont="1" applyFill="1" applyBorder="1" applyAlignment="1">
      <alignment horizontal="right" vertical="center"/>
    </xf>
    <xf numFmtId="0" fontId="17" fillId="6" borderId="42" xfId="0" applyFont="1" applyFill="1" applyBorder="1" applyAlignment="1">
      <alignment horizontal="right" vertical="center"/>
    </xf>
    <xf numFmtId="2" fontId="17" fillId="6" borderId="0" xfId="0" applyNumberFormat="1" applyFont="1" applyFill="1" applyAlignment="1">
      <alignment horizontal="right" vertical="center"/>
    </xf>
    <xf numFmtId="2" fontId="17" fillId="6" borderId="43" xfId="0" applyNumberFormat="1" applyFont="1" applyFill="1" applyBorder="1" applyAlignment="1">
      <alignment horizontal="right" vertical="center"/>
    </xf>
    <xf numFmtId="166" fontId="9" fillId="6" borderId="44" xfId="1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 vertical="center" readingOrder="1"/>
    </xf>
    <xf numFmtId="0" fontId="6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/>
    <xf numFmtId="169" fontId="15" fillId="0" borderId="6" xfId="0" applyNumberFormat="1" applyFont="1" applyBorder="1" applyAlignment="1">
      <alignment horizontal="right" vertical="center"/>
    </xf>
    <xf numFmtId="2" fontId="15" fillId="0" borderId="9" xfId="0" applyNumberFormat="1" applyFont="1" applyBorder="1" applyAlignment="1">
      <alignment horizontal="right" vertical="center"/>
    </xf>
    <xf numFmtId="2" fontId="15" fillId="0" borderId="52" xfId="0" applyNumberFormat="1" applyFont="1" applyBorder="1" applyAlignment="1">
      <alignment horizontal="right" vertical="center"/>
    </xf>
    <xf numFmtId="2" fontId="17" fillId="12" borderId="5" xfId="0" applyNumberFormat="1" applyFont="1" applyFill="1" applyBorder="1" applyAlignment="1">
      <alignment horizontal="right" vertical="center"/>
    </xf>
    <xf numFmtId="2" fontId="17" fillId="12" borderId="7" xfId="0" applyNumberFormat="1" applyFont="1" applyFill="1" applyBorder="1" applyAlignment="1">
      <alignment horizontal="right" vertical="center"/>
    </xf>
    <xf numFmtId="166" fontId="9" fillId="0" borderId="7" xfId="1" applyNumberFormat="1" applyFont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9" fillId="0" borderId="0" xfId="1" applyNumberFormat="1" applyFont="1" applyBorder="1" applyAlignment="1" applyProtection="1">
      <alignment horizontal="right" vertical="center"/>
    </xf>
    <xf numFmtId="2" fontId="1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0" fillId="17" borderId="0" xfId="0" applyFill="1"/>
    <xf numFmtId="167" fontId="0" fillId="0" borderId="0" xfId="0" applyNumberFormat="1"/>
    <xf numFmtId="0" fontId="0" fillId="21" borderId="1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1" borderId="53" xfId="0" applyFont="1" applyFill="1" applyBorder="1" applyAlignment="1">
      <alignment horizontal="center" vertical="center" wrapText="1"/>
    </xf>
    <xf numFmtId="0" fontId="5" fillId="19" borderId="53" xfId="0" applyFont="1" applyFill="1" applyBorder="1" applyAlignment="1">
      <alignment horizontal="center" vertical="center" wrapText="1"/>
    </xf>
    <xf numFmtId="0" fontId="0" fillId="2" borderId="53" xfId="0" applyFont="1" applyFill="1" applyBorder="1" applyAlignment="1">
      <alignment horizontal="center" vertical="center" wrapText="1"/>
    </xf>
    <xf numFmtId="0" fontId="0" fillId="20" borderId="5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5" fillId="0" borderId="53" xfId="0" applyNumberFormat="1" applyFont="1" applyBorder="1" applyAlignment="1">
      <alignment horizontal="center" vertical="center" wrapText="1"/>
    </xf>
    <xf numFmtId="4" fontId="5" fillId="0" borderId="53" xfId="0" applyNumberFormat="1" applyFont="1" applyBorder="1" applyAlignment="1">
      <alignment horizontal="center" vertical="center" wrapText="1"/>
    </xf>
    <xf numFmtId="166" fontId="0" fillId="0" borderId="53" xfId="0" applyNumberFormat="1" applyBorder="1" applyAlignment="1">
      <alignment horizontal="center" vertical="center" wrapText="1"/>
    </xf>
    <xf numFmtId="2" fontId="0" fillId="0" borderId="53" xfId="0" applyNumberFormat="1" applyBorder="1" applyAlignment="1">
      <alignment horizontal="center" vertical="center" wrapText="1"/>
    </xf>
    <xf numFmtId="170" fontId="0" fillId="0" borderId="53" xfId="0" applyNumberFormat="1" applyBorder="1"/>
    <xf numFmtId="4" fontId="0" fillId="0" borderId="53" xfId="0" applyNumberFormat="1" applyBorder="1"/>
    <xf numFmtId="0" fontId="0" fillId="18" borderId="1" xfId="0" applyFont="1" applyFill="1" applyBorder="1" applyAlignment="1">
      <alignment horizontal="center" vertical="center" wrapText="1"/>
    </xf>
    <xf numFmtId="166" fontId="5" fillId="18" borderId="1" xfId="0" applyNumberFormat="1" applyFont="1" applyFill="1" applyBorder="1" applyAlignment="1">
      <alignment horizontal="center" vertical="center" wrapText="1"/>
    </xf>
    <xf numFmtId="166" fontId="0" fillId="18" borderId="1" xfId="0" applyNumberFormat="1" applyFill="1" applyBorder="1" applyAlignment="1">
      <alignment horizontal="center" vertical="center" wrapText="1"/>
    </xf>
    <xf numFmtId="166" fontId="5" fillId="18" borderId="53" xfId="0" applyNumberFormat="1" applyFont="1" applyFill="1" applyBorder="1" applyAlignment="1">
      <alignment horizontal="center" vertical="center" wrapText="1"/>
    </xf>
    <xf numFmtId="4" fontId="5" fillId="18" borderId="53" xfId="0" applyNumberFormat="1" applyFont="1" applyFill="1" applyBorder="1" applyAlignment="1">
      <alignment horizontal="center" vertical="center" wrapText="1"/>
    </xf>
    <xf numFmtId="166" fontId="0" fillId="22" borderId="53" xfId="0" applyNumberFormat="1" applyFill="1" applyBorder="1" applyAlignment="1">
      <alignment horizontal="center" vertical="center" wrapText="1"/>
    </xf>
    <xf numFmtId="2" fontId="0" fillId="22" borderId="53" xfId="0" applyNumberFormat="1" applyFill="1" applyBorder="1" applyAlignment="1">
      <alignment horizontal="center" vertical="center" wrapText="1"/>
    </xf>
    <xf numFmtId="166" fontId="0" fillId="23" borderId="53" xfId="0" applyNumberFormat="1" applyFill="1" applyBorder="1" applyAlignment="1">
      <alignment horizontal="center" vertical="center" wrapText="1"/>
    </xf>
    <xf numFmtId="4" fontId="5" fillId="23" borderId="53" xfId="0" applyNumberFormat="1" applyFont="1" applyFill="1" applyBorder="1" applyAlignment="1">
      <alignment horizontal="center" vertical="center" wrapText="1"/>
    </xf>
    <xf numFmtId="170" fontId="0" fillId="24" borderId="53" xfId="0" applyNumberFormat="1" applyFill="1" applyBorder="1"/>
    <xf numFmtId="4" fontId="0" fillId="24" borderId="53" xfId="0" applyNumberFormat="1" applyFill="1" applyBorder="1"/>
    <xf numFmtId="0" fontId="0" fillId="0" borderId="53" xfId="0" applyBorder="1" applyAlignment="1">
      <alignment horizontal="center" vertical="center" wrapText="1"/>
    </xf>
    <xf numFmtId="49" fontId="0" fillId="0" borderId="53" xfId="0" applyNumberFormat="1" applyFont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/>
    </xf>
    <xf numFmtId="166" fontId="5" fillId="21" borderId="1" xfId="0" applyNumberFormat="1" applyFont="1" applyFill="1" applyBorder="1" applyAlignment="1">
      <alignment horizontal="center"/>
    </xf>
    <xf numFmtId="166" fontId="0" fillId="21" borderId="1" xfId="0" applyNumberFormat="1" applyFill="1" applyBorder="1" applyAlignment="1">
      <alignment horizontal="center"/>
    </xf>
    <xf numFmtId="166" fontId="5" fillId="21" borderId="53" xfId="0" applyNumberFormat="1" applyFont="1" applyFill="1" applyBorder="1" applyAlignment="1">
      <alignment horizontal="center"/>
    </xf>
    <xf numFmtId="4" fontId="5" fillId="21" borderId="53" xfId="0" applyNumberFormat="1" applyFont="1" applyFill="1" applyBorder="1" applyAlignment="1">
      <alignment horizontal="center"/>
    </xf>
    <xf numFmtId="166" fontId="0" fillId="19" borderId="53" xfId="0" applyNumberFormat="1" applyFill="1" applyBorder="1" applyAlignment="1">
      <alignment horizontal="center"/>
    </xf>
    <xf numFmtId="2" fontId="0" fillId="19" borderId="53" xfId="0" applyNumberFormat="1" applyFill="1" applyBorder="1" applyAlignment="1">
      <alignment horizontal="center"/>
    </xf>
    <xf numFmtId="166" fontId="0" fillId="2" borderId="53" xfId="0" applyNumberFormat="1" applyFill="1" applyBorder="1" applyAlignment="1">
      <alignment horizontal="center" vertical="center" wrapText="1"/>
    </xf>
    <xf numFmtId="4" fontId="5" fillId="2" borderId="53" xfId="0" applyNumberFormat="1" applyFont="1" applyFill="1" applyBorder="1" applyAlignment="1">
      <alignment horizontal="center" vertical="center" wrapText="1"/>
    </xf>
    <xf numFmtId="170" fontId="0" fillId="20" borderId="53" xfId="0" applyNumberFormat="1" applyFill="1" applyBorder="1"/>
    <xf numFmtId="4" fontId="0" fillId="20" borderId="53" xfId="0" applyNumberFormat="1" applyFill="1" applyBorder="1"/>
    <xf numFmtId="2" fontId="5" fillId="21" borderId="1" xfId="0" applyNumberFormat="1" applyFont="1" applyFill="1" applyBorder="1" applyAlignment="1">
      <alignment horizontal="center"/>
    </xf>
    <xf numFmtId="2" fontId="0" fillId="21" borderId="1" xfId="0" applyNumberFormat="1" applyFill="1" applyBorder="1" applyAlignment="1">
      <alignment horizontal="center"/>
    </xf>
    <xf numFmtId="167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25" borderId="1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166" fontId="5" fillId="12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/>
    </xf>
    <xf numFmtId="170" fontId="5" fillId="21" borderId="1" xfId="0" applyNumberFormat="1" applyFont="1" applyFill="1" applyBorder="1" applyAlignment="1">
      <alignment horizontal="center"/>
    </xf>
    <xf numFmtId="170" fontId="0" fillId="21" borderId="1" xfId="0" applyNumberFormat="1" applyFill="1" applyBorder="1" applyAlignment="1">
      <alignment horizontal="center"/>
    </xf>
    <xf numFmtId="0" fontId="0" fillId="12" borderId="1" xfId="0" applyFont="1" applyFill="1" applyBorder="1"/>
    <xf numFmtId="166" fontId="5" fillId="12" borderId="1" xfId="0" applyNumberFormat="1" applyFont="1" applyFill="1" applyBorder="1" applyAlignment="1">
      <alignment horizontal="center"/>
    </xf>
    <xf numFmtId="170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170" fontId="0" fillId="0" borderId="0" xfId="0" applyNumberFormat="1"/>
    <xf numFmtId="4" fontId="0" fillId="0" borderId="0" xfId="0" applyNumberFormat="1"/>
    <xf numFmtId="166" fontId="13" fillId="21" borderId="53" xfId="0" applyNumberFormat="1" applyFont="1" applyFill="1" applyBorder="1" applyAlignment="1">
      <alignment horizontal="center"/>
    </xf>
    <xf numFmtId="4" fontId="13" fillId="21" borderId="53" xfId="0" applyNumberFormat="1" applyFont="1" applyFill="1" applyBorder="1" applyAlignment="1">
      <alignment horizontal="center"/>
    </xf>
    <xf numFmtId="166" fontId="0" fillId="0" borderId="53" xfId="0" applyNumberFormat="1" applyBorder="1" applyAlignment="1">
      <alignment horizontal="center" vertical="center" wrapText="1"/>
    </xf>
    <xf numFmtId="4" fontId="5" fillId="0" borderId="53" xfId="0" applyNumberFormat="1" applyFont="1" applyBorder="1" applyAlignment="1">
      <alignment horizontal="center" vertical="center" wrapText="1"/>
    </xf>
    <xf numFmtId="170" fontId="0" fillId="0" borderId="53" xfId="0" applyNumberFormat="1" applyBorder="1"/>
    <xf numFmtId="4" fontId="0" fillId="0" borderId="53" xfId="0" applyNumberFormat="1" applyBorder="1"/>
    <xf numFmtId="167" fontId="5" fillId="0" borderId="0" xfId="0" applyNumberFormat="1" applyFont="1" applyAlignment="1">
      <alignment horizontal="right"/>
    </xf>
    <xf numFmtId="167" fontId="5" fillId="0" borderId="0" xfId="0" applyNumberFormat="1" applyFont="1"/>
    <xf numFmtId="16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6" fontId="0" fillId="0" borderId="0" xfId="0" applyNumberFormat="1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71" fontId="0" fillId="0" borderId="0" xfId="0" applyNumberFormat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4" borderId="56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left" wrapText="1"/>
    </xf>
    <xf numFmtId="0" fontId="8" fillId="0" borderId="57" xfId="0" applyFont="1" applyBorder="1" applyAlignment="1">
      <alignment horizontal="center" wrapText="1"/>
    </xf>
    <xf numFmtId="0" fontId="8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center" wrapText="1"/>
    </xf>
    <xf numFmtId="0" fontId="8" fillId="14" borderId="10" xfId="0" applyFont="1" applyFill="1" applyBorder="1" applyAlignment="1">
      <alignment horizontal="left" wrapText="1"/>
    </xf>
    <xf numFmtId="166" fontId="9" fillId="0" borderId="31" xfId="2" applyNumberFormat="1" applyFont="1" applyBorder="1" applyAlignment="1" applyProtection="1">
      <alignment horizontal="right" wrapText="1"/>
    </xf>
    <xf numFmtId="0" fontId="8" fillId="0" borderId="47" xfId="0" applyFont="1" applyBorder="1" applyAlignment="1">
      <alignment horizontal="left" wrapText="1"/>
    </xf>
    <xf numFmtId="0" fontId="8" fillId="0" borderId="47" xfId="0" applyFont="1" applyBorder="1" applyAlignment="1">
      <alignment horizontal="center" wrapText="1"/>
    </xf>
    <xf numFmtId="0" fontId="7" fillId="0" borderId="58" xfId="0" applyFont="1" applyBorder="1" applyAlignment="1">
      <alignment horizontal="center" wrapText="1"/>
    </xf>
    <xf numFmtId="0" fontId="7" fillId="0" borderId="59" xfId="0" applyFont="1" applyBorder="1" applyAlignment="1">
      <alignment horizontal="center" wrapText="1"/>
    </xf>
    <xf numFmtId="166" fontId="9" fillId="0" borderId="38" xfId="2" applyNumberFormat="1" applyFont="1" applyBorder="1" applyAlignment="1" applyProtection="1">
      <alignment horizontal="right" wrapText="1"/>
    </xf>
    <xf numFmtId="0" fontId="8" fillId="6" borderId="4" xfId="0" applyFont="1" applyFill="1" applyBorder="1" applyAlignment="1">
      <alignment horizontal="left" wrapText="1"/>
    </xf>
    <xf numFmtId="0" fontId="8" fillId="6" borderId="4" xfId="0" applyFont="1" applyFill="1" applyBorder="1" applyAlignment="1">
      <alignment horizontal="center" wrapText="1"/>
    </xf>
    <xf numFmtId="0" fontId="8" fillId="0" borderId="56" xfId="0" applyFont="1" applyBorder="1" applyAlignment="1">
      <alignment horizontal="left" wrapText="1"/>
    </xf>
    <xf numFmtId="0" fontId="8" fillId="0" borderId="56" xfId="0" applyFont="1" applyBorder="1" applyAlignment="1">
      <alignment horizontal="center" wrapText="1"/>
    </xf>
    <xf numFmtId="166" fontId="9" fillId="0" borderId="7" xfId="2" applyNumberFormat="1" applyFont="1" applyBorder="1" applyAlignment="1" applyProtection="1">
      <alignment horizontal="right" wrapText="1"/>
    </xf>
    <xf numFmtId="0" fontId="8" fillId="6" borderId="60" xfId="0" applyFont="1" applyFill="1" applyBorder="1" applyAlignment="1">
      <alignment horizontal="left" wrapText="1"/>
    </xf>
    <xf numFmtId="0" fontId="8" fillId="6" borderId="60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left" wrapText="1"/>
    </xf>
    <xf numFmtId="0" fontId="8" fillId="6" borderId="10" xfId="0" applyFont="1" applyFill="1" applyBorder="1" applyAlignment="1">
      <alignment horizontal="center" wrapText="1"/>
    </xf>
    <xf numFmtId="166" fontId="9" fillId="0" borderId="15" xfId="2" applyNumberFormat="1" applyFont="1" applyBorder="1" applyAlignment="1" applyProtection="1">
      <alignment horizontal="right" wrapText="1"/>
    </xf>
    <xf numFmtId="2" fontId="0" fillId="0" borderId="43" xfId="0" applyNumberFormat="1" applyBorder="1"/>
    <xf numFmtId="0" fontId="7" fillId="0" borderId="10" xfId="0" applyFont="1" applyBorder="1" applyAlignment="1">
      <alignment horizontal="center" wrapText="1"/>
    </xf>
    <xf numFmtId="0" fontId="0" fillId="6" borderId="47" xfId="0" applyFill="1" applyBorder="1" applyAlignment="1">
      <alignment horizontal="left" wrapText="1"/>
    </xf>
    <xf numFmtId="0" fontId="0" fillId="6" borderId="47" xfId="0" applyFill="1" applyBorder="1" applyAlignment="1">
      <alignment horizontal="center" wrapText="1"/>
    </xf>
    <xf numFmtId="0" fontId="12" fillId="0" borderId="10" xfId="0" applyFont="1" applyBorder="1" applyAlignment="1">
      <alignment horizontal="left" wrapText="1"/>
    </xf>
    <xf numFmtId="0" fontId="12" fillId="0" borderId="10" xfId="0" applyFont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5" fillId="8" borderId="56" xfId="0" applyFont="1" applyFill="1" applyBorder="1" applyAlignment="1">
      <alignment horizontal="center" vertical="center" wrapText="1"/>
    </xf>
    <xf numFmtId="0" fontId="17" fillId="14" borderId="60" xfId="0" applyFont="1" applyFill="1" applyBorder="1" applyAlignment="1">
      <alignment horizontal="left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6" borderId="10" xfId="0" applyFont="1" applyFill="1" applyBorder="1" applyAlignment="1">
      <alignment horizontal="left" vertical="center" wrapText="1"/>
    </xf>
    <xf numFmtId="166" fontId="9" fillId="0" borderId="26" xfId="1" applyNumberFormat="1" applyFont="1" applyBorder="1" applyAlignment="1" applyProtection="1">
      <alignment horizontal="right" vertical="center"/>
    </xf>
    <xf numFmtId="0" fontId="17" fillId="0" borderId="47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7" fillId="4" borderId="8" xfId="2" applyNumberFormat="1" applyFont="1" applyFill="1" applyBorder="1" applyAlignment="1" applyProtection="1">
      <alignment horizontal="center" vertical="center" wrapText="1"/>
    </xf>
    <xf numFmtId="0" fontId="7" fillId="4" borderId="6" xfId="2" applyNumberFormat="1" applyFont="1" applyFill="1" applyBorder="1" applyAlignment="1" applyProtection="1">
      <alignment horizontal="center" vertical="center" wrapText="1"/>
    </xf>
    <xf numFmtId="0" fontId="7" fillId="4" borderId="9" xfId="2" applyNumberFormat="1" applyFont="1" applyFill="1" applyBorder="1" applyAlignment="1" applyProtection="1">
      <alignment horizontal="center" vertical="center" wrapText="1"/>
    </xf>
    <xf numFmtId="0" fontId="7" fillId="4" borderId="10" xfId="2" applyNumberFormat="1" applyFont="1" applyFill="1" applyBorder="1" applyAlignment="1" applyProtection="1">
      <alignment horizontal="center" vertical="center" wrapText="1"/>
    </xf>
    <xf numFmtId="0" fontId="7" fillId="4" borderId="11" xfId="2" applyNumberFormat="1" applyFont="1" applyFill="1" applyBorder="1" applyAlignment="1" applyProtection="1">
      <alignment horizontal="center" vertical="center" wrapText="1"/>
    </xf>
    <xf numFmtId="2" fontId="0" fillId="0" borderId="24" xfId="0" applyNumberFormat="1" applyFont="1" applyBorder="1"/>
    <xf numFmtId="2" fontId="0" fillId="0" borderId="24" xfId="0" applyNumberFormat="1" applyBorder="1"/>
    <xf numFmtId="2" fontId="8" fillId="0" borderId="24" xfId="0" applyNumberFormat="1" applyFont="1" applyBorder="1"/>
    <xf numFmtId="2" fontId="5" fillId="0" borderId="5" xfId="0" applyNumberFormat="1" applyFont="1" applyBorder="1"/>
    <xf numFmtId="166" fontId="9" fillId="0" borderId="22" xfId="2" applyNumberFormat="1" applyFont="1" applyBorder="1" applyAlignment="1" applyProtection="1">
      <alignment horizontal="right" wrapText="1"/>
    </xf>
    <xf numFmtId="2" fontId="17" fillId="16" borderId="21" xfId="0" applyNumberFormat="1" applyFont="1" applyFill="1" applyBorder="1" applyAlignment="1">
      <alignment horizontal="right" vertical="center"/>
    </xf>
    <xf numFmtId="166" fontId="9" fillId="16" borderId="25" xfId="1" applyNumberFormat="1" applyFont="1" applyFill="1" applyBorder="1" applyAlignment="1" applyProtection="1">
      <alignment horizontal="right" vertical="center"/>
    </xf>
    <xf numFmtId="2" fontId="17" fillId="16" borderId="24" xfId="0" applyNumberFormat="1" applyFont="1" applyFill="1" applyBorder="1" applyAlignment="1">
      <alignment horizontal="right" vertical="center"/>
    </xf>
    <xf numFmtId="2" fontId="0" fillId="15" borderId="24" xfId="0" applyNumberFormat="1" applyFill="1" applyBorder="1"/>
    <xf numFmtId="2" fontId="17" fillId="0" borderId="36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2" fontId="0" fillId="0" borderId="43" xfId="0" applyNumberFormat="1" applyFill="1" applyBorder="1"/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0" fillId="10" borderId="0" xfId="0" applyFont="1" applyFill="1" applyBorder="1" applyAlignment="1">
      <alignment horizontal="left" vertical="top" wrapText="1"/>
    </xf>
    <xf numFmtId="2" fontId="17" fillId="16" borderId="21" xfId="0" applyNumberFormat="1" applyFont="1" applyFill="1" applyBorder="1" applyAlignment="1">
      <alignment horizontal="left" vertical="center" wrapText="1"/>
    </xf>
    <xf numFmtId="0" fontId="7" fillId="0" borderId="36" xfId="2" applyNumberFormat="1" applyFont="1" applyBorder="1" applyAlignment="1" applyProtection="1">
      <alignment horizontal="center" wrapText="1"/>
    </xf>
    <xf numFmtId="0" fontId="7" fillId="0" borderId="1" xfId="2" applyNumberFormat="1" applyFont="1" applyBorder="1" applyAlignment="1" applyProtection="1">
      <alignment horizontal="center" wrapText="1"/>
    </xf>
    <xf numFmtId="0" fontId="12" fillId="0" borderId="5" xfId="2" applyNumberFormat="1" applyFont="1" applyBorder="1" applyAlignment="1" applyProtection="1">
      <alignment wrapText="1"/>
    </xf>
    <xf numFmtId="49" fontId="5" fillId="19" borderId="53" xfId="0" applyNumberFormat="1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/>
    </xf>
    <xf numFmtId="49" fontId="5" fillId="20" borderId="53" xfId="0" applyNumberFormat="1" applyFont="1" applyFill="1" applyBorder="1" applyAlignment="1">
      <alignment horizontal="center" vertical="center"/>
    </xf>
    <xf numFmtId="49" fontId="5" fillId="18" borderId="53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49" fontId="5" fillId="0" borderId="54" xfId="0" applyNumberFormat="1" applyFont="1" applyBorder="1" applyAlignment="1">
      <alignment horizontal="center" vertical="center"/>
    </xf>
    <xf numFmtId="49" fontId="5" fillId="0" borderId="55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20" borderId="53" xfId="0" applyNumberFormat="1" applyFont="1" applyFill="1" applyBorder="1" applyAlignment="1">
      <alignment horizontal="left" vertical="center"/>
    </xf>
  </cellXfs>
  <cellStyles count="3">
    <cellStyle name="Excel Built-in Explanatory Text" xfId="2" xr:uid="{00000000-0005-0000-0000-000006000000}"/>
    <cellStyle name="Normal" xfId="0" builtinId="0"/>
    <cellStyle name="Pourcentage" xfId="1" builtinId="5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FFC000"/>
      <rgbColor rgb="FF800080"/>
      <rgbColor rgb="FF008080"/>
      <rgbColor rgb="FFC0C0C0"/>
      <rgbColor rgb="FFE8F2A1"/>
      <rgbColor rgb="FFA6A6A6"/>
      <rgbColor rgb="FF993366"/>
      <rgbColor rgb="FFFFFBCC"/>
      <rgbColor rgb="FFCCFFFF"/>
      <rgbColor rgb="FF660066"/>
      <rgbColor rgb="FFFF7B59"/>
      <rgbColor rgb="FF0066CC"/>
      <rgbColor rgb="FFB4C7DC"/>
      <rgbColor rgb="FF000080"/>
      <rgbColor rgb="FFFF00FF"/>
      <rgbColor rgb="FFFFFF38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BFBFBF"/>
      <rgbColor rgb="FFFF6D6D"/>
      <rgbColor rgb="FFB2B2B2"/>
      <rgbColor rgb="FFFFD7D7"/>
      <rgbColor rgb="FF3366FF"/>
      <rgbColor rgb="FFDEE6EF"/>
      <rgbColor rgb="FF81D41A"/>
      <rgbColor rgb="FFFFCC00"/>
      <rgbColor rgb="FFFF8000"/>
      <rgbColor rgb="FFC55A11"/>
      <rgbColor rgb="FF666699"/>
      <rgbColor rgb="FF969696"/>
      <rgbColor rgb="FF003366"/>
      <rgbColor rgb="FFFFFFA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876240</xdr:colOff>
      <xdr:row>57</xdr:row>
      <xdr:rowOff>15480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10360440" cy="93880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16" name="CustomShape 2" hidden="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17" name="CustomShape 18" hidden="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18" name="CustomShape 19" hidden="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19" name="CustomShape 20" hidden="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0" name="CustomShape 21" hidden="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1" name="CustomShape 22" hidden="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2" name="CustomShape 23" hidden="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3" name="CustomShape 24" hidden="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4" name="CustomShape 25" hidden="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5" name="CustomShape 26" hidden="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6" name="CustomShape 27" hidden="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7" name="CustomShape 28" hidden="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8" name="CustomShape 29" hidden="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29" name="CustomShape 30" hidden="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30" name="CustomShape 31" hidden="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25</xdr:col>
      <xdr:colOff>474700</xdr:colOff>
      <xdr:row>59</xdr:row>
      <xdr:rowOff>67680</xdr:rowOff>
    </xdr:to>
    <xdr:sp macro="" textlink="">
      <xdr:nvSpPr>
        <xdr:cNvPr id="31" name="CustomShape 32" hidden="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0" y="0"/>
          <a:ext cx="9888120" cy="966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1"/>
  <sheetViews>
    <sheetView zoomScaleNormal="100" workbookViewId="0">
      <selection activeCell="A5" sqref="A5"/>
    </sheetView>
  </sheetViews>
  <sheetFormatPr baseColWidth="10" defaultColWidth="11.28515625" defaultRowHeight="12.75"/>
  <cols>
    <col min="1" max="1" width="11.28515625" style="1"/>
    <col min="2" max="2" width="11.42578125" style="1" customWidth="1"/>
    <col min="3" max="1024" width="11.28515625" style="1"/>
  </cols>
  <sheetData>
    <row r="1" spans="1:8" ht="15" customHeight="1">
      <c r="A1" s="416" t="s">
        <v>0</v>
      </c>
      <c r="B1" s="416"/>
      <c r="C1" s="416"/>
      <c r="D1" s="416"/>
      <c r="E1" s="416"/>
      <c r="F1" s="416"/>
      <c r="G1" s="416"/>
      <c r="H1" s="416"/>
    </row>
    <row r="2" spans="1:8" ht="33" customHeight="1">
      <c r="A2" s="416" t="s">
        <v>1</v>
      </c>
      <c r="B2" s="416"/>
      <c r="C2" s="416"/>
      <c r="D2" s="416"/>
      <c r="E2" s="416"/>
      <c r="F2" s="416"/>
      <c r="G2" s="416"/>
      <c r="H2" s="416"/>
    </row>
    <row r="3" spans="1:8" ht="14.25">
      <c r="A3" s="2"/>
      <c r="B3" s="2"/>
      <c r="C3" s="2"/>
      <c r="D3" s="2"/>
      <c r="E3" s="2"/>
      <c r="F3" s="2"/>
      <c r="G3" s="2"/>
      <c r="H3" s="2"/>
    </row>
    <row r="4" spans="1:8" ht="121.5" customHeight="1">
      <c r="A4" s="417" t="s">
        <v>2</v>
      </c>
      <c r="B4" s="417"/>
      <c r="C4" s="417"/>
      <c r="D4" s="417"/>
      <c r="E4" s="417"/>
      <c r="F4" s="417"/>
      <c r="G4" s="417"/>
      <c r="H4" s="417"/>
    </row>
    <row r="5" spans="1:8" ht="55.5" customHeight="1">
      <c r="A5" s="418" t="s">
        <v>3</v>
      </c>
      <c r="B5" s="418"/>
      <c r="C5" s="418"/>
      <c r="D5" s="418"/>
      <c r="E5" s="418"/>
      <c r="F5" s="418"/>
      <c r="G5" s="418"/>
      <c r="H5" s="418"/>
    </row>
    <row r="6" spans="1:8" ht="130.5" customHeight="1">
      <c r="A6" s="419" t="s">
        <v>4</v>
      </c>
      <c r="B6" s="419"/>
      <c r="C6" s="419"/>
      <c r="D6" s="419"/>
      <c r="E6" s="419"/>
      <c r="F6" s="419"/>
      <c r="G6" s="419"/>
      <c r="H6" s="419"/>
    </row>
    <row r="7" spans="1:8" ht="69" customHeight="1">
      <c r="A7" s="417" t="s">
        <v>5</v>
      </c>
      <c r="B7" s="417"/>
      <c r="C7" s="417"/>
      <c r="D7" s="417"/>
      <c r="E7" s="417"/>
      <c r="F7" s="417"/>
      <c r="G7" s="417"/>
      <c r="H7" s="417"/>
    </row>
    <row r="8" spans="1:8" ht="57" customHeight="1">
      <c r="A8" s="417" t="s">
        <v>6</v>
      </c>
      <c r="B8" s="417"/>
      <c r="C8" s="417"/>
      <c r="D8" s="417"/>
      <c r="E8" s="417"/>
      <c r="F8" s="417"/>
      <c r="G8" s="417"/>
      <c r="H8" s="417"/>
    </row>
    <row r="9" spans="1:8" ht="179.25" customHeight="1">
      <c r="A9" s="419" t="s">
        <v>7</v>
      </c>
      <c r="B9" s="419"/>
      <c r="C9" s="419"/>
      <c r="D9" s="419"/>
      <c r="E9" s="419"/>
      <c r="F9" s="419"/>
      <c r="G9" s="419"/>
      <c r="H9" s="419"/>
    </row>
    <row r="10" spans="1:8" ht="83.25" customHeight="1">
      <c r="A10" s="419" t="s">
        <v>8</v>
      </c>
      <c r="B10" s="419"/>
      <c r="C10" s="419"/>
      <c r="D10" s="419"/>
      <c r="E10" s="419"/>
      <c r="F10" s="419"/>
      <c r="G10" s="419"/>
      <c r="H10" s="419"/>
    </row>
    <row r="11" spans="1:8" ht="43.5" customHeight="1">
      <c r="A11" s="417" t="s">
        <v>9</v>
      </c>
      <c r="B11" s="417"/>
      <c r="C11" s="417"/>
      <c r="D11" s="417"/>
      <c r="E11" s="417"/>
      <c r="F11" s="417"/>
      <c r="G11" s="417"/>
      <c r="H11" s="417"/>
    </row>
    <row r="12" spans="1:8" ht="35.25" customHeight="1">
      <c r="A12" s="417" t="s">
        <v>10</v>
      </c>
      <c r="B12" s="417"/>
      <c r="C12" s="417"/>
      <c r="D12" s="417"/>
      <c r="E12" s="417"/>
      <c r="F12" s="417"/>
      <c r="G12" s="417"/>
      <c r="H12" s="417"/>
    </row>
    <row r="13" spans="1:8" ht="78.75" customHeight="1">
      <c r="A13" s="417" t="s">
        <v>11</v>
      </c>
      <c r="B13" s="417"/>
      <c r="C13" s="417"/>
      <c r="D13" s="417"/>
      <c r="E13" s="417"/>
      <c r="F13" s="417"/>
      <c r="G13" s="417"/>
      <c r="H13" s="417"/>
    </row>
    <row r="14" spans="1:8" ht="45" customHeight="1">
      <c r="A14" s="417" t="s">
        <v>12</v>
      </c>
      <c r="B14" s="417"/>
      <c r="C14" s="417"/>
      <c r="D14" s="417"/>
      <c r="E14" s="417"/>
      <c r="F14" s="417"/>
      <c r="G14" s="417"/>
      <c r="H14" s="417"/>
    </row>
    <row r="15" spans="1:8" ht="45" customHeight="1">
      <c r="A15" s="3">
        <v>2021</v>
      </c>
      <c r="B15" s="4" t="s">
        <v>13</v>
      </c>
      <c r="C15" s="5"/>
      <c r="D15" s="5"/>
      <c r="E15" s="5"/>
      <c r="F15" s="5"/>
      <c r="G15" s="5"/>
      <c r="H15" s="6"/>
    </row>
    <row r="17" spans="1:8" ht="18" customHeight="1">
      <c r="A17" s="7" t="s">
        <v>14</v>
      </c>
      <c r="B17" s="8"/>
      <c r="C17" s="8"/>
      <c r="D17" s="8"/>
      <c r="E17" s="8"/>
      <c r="F17" s="8"/>
      <c r="G17" s="8"/>
      <c r="H17" s="8"/>
    </row>
    <row r="18" spans="1:8" ht="28.5" customHeight="1">
      <c r="A18" s="421" t="s">
        <v>15</v>
      </c>
      <c r="B18" s="421"/>
      <c r="C18" s="421"/>
      <c r="D18" s="421"/>
      <c r="E18" s="421"/>
      <c r="F18" s="421"/>
      <c r="G18" s="421"/>
      <c r="H18" s="421"/>
    </row>
    <row r="19" spans="1:8" ht="39" customHeight="1">
      <c r="A19" s="420" t="s">
        <v>16</v>
      </c>
      <c r="B19" s="420"/>
      <c r="C19" s="420"/>
      <c r="D19" s="420"/>
      <c r="E19" s="420"/>
      <c r="F19" s="420"/>
      <c r="G19" s="420"/>
      <c r="H19" s="420"/>
    </row>
    <row r="20" spans="1:8" ht="34.5" customHeight="1">
      <c r="A20" s="420" t="s">
        <v>17</v>
      </c>
      <c r="B20" s="420"/>
      <c r="C20" s="420"/>
      <c r="D20" s="420"/>
      <c r="E20" s="420"/>
      <c r="F20" s="420"/>
      <c r="G20" s="420"/>
      <c r="H20" s="420"/>
    </row>
    <row r="21" spans="1:8" ht="23.25" customHeight="1">
      <c r="A21" s="420" t="s">
        <v>18</v>
      </c>
      <c r="B21" s="420"/>
      <c r="C21" s="420"/>
      <c r="D21" s="420"/>
      <c r="E21" s="420"/>
      <c r="F21" s="420"/>
      <c r="G21" s="420"/>
      <c r="H21" s="420"/>
    </row>
  </sheetData>
  <mergeCells count="17">
    <mergeCell ref="A20:H20"/>
    <mergeCell ref="A21:H21"/>
    <mergeCell ref="A12:H12"/>
    <mergeCell ref="A13:H13"/>
    <mergeCell ref="A14:H14"/>
    <mergeCell ref="A18:H18"/>
    <mergeCell ref="A19:H19"/>
    <mergeCell ref="A7:H7"/>
    <mergeCell ref="A8:H8"/>
    <mergeCell ref="A9:H9"/>
    <mergeCell ref="A10:H10"/>
    <mergeCell ref="A11:H11"/>
    <mergeCell ref="A1:H1"/>
    <mergeCell ref="A2:H2"/>
    <mergeCell ref="A4:H4"/>
    <mergeCell ref="A5:H5"/>
    <mergeCell ref="A6:H6"/>
  </mergeCells>
  <pageMargins left="0.55138888888888904" right="0.55138888888888904" top="0.78749999999999998" bottom="0.78749999999999998" header="0.51180555555555596" footer="0.51180555555555596"/>
  <pageSetup paperSize="9" orientation="portrait" horizontalDpi="300" verticalDpi="300"/>
  <headerFooter>
    <oddHeader>&amp;C&amp;F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BQ122"/>
  <sheetViews>
    <sheetView tabSelected="1" zoomScaleNormal="100" workbookViewId="0">
      <pane xSplit="5175" ySplit="1080" topLeftCell="AA1" activePane="bottomRight"/>
      <selection pane="topRight" activeCell="S1" sqref="S1"/>
      <selection pane="bottomLeft" activeCell="A28" sqref="A28"/>
      <selection pane="bottomRight" activeCell="AH46" sqref="AH46"/>
    </sheetView>
  </sheetViews>
  <sheetFormatPr baseColWidth="10" defaultColWidth="13.42578125" defaultRowHeight="12.75"/>
  <cols>
    <col min="1" max="1" width="18.42578125" customWidth="1"/>
    <col min="2" max="2" width="30.42578125" customWidth="1"/>
    <col min="3" max="3" width="9.28515625" style="9" hidden="1" customWidth="1"/>
    <col min="4" max="4" width="17.42578125" hidden="1" customWidth="1"/>
    <col min="5" max="9" width="11.5703125" hidden="1" customWidth="1"/>
    <col min="10" max="10" width="12.85546875" hidden="1" customWidth="1"/>
    <col min="11" max="11" width="12.7109375" style="10" hidden="1" customWidth="1"/>
    <col min="12" max="12" width="8.85546875" style="10" hidden="1" customWidth="1"/>
    <col min="13" max="13" width="14.28515625" hidden="1" customWidth="1"/>
    <col min="14" max="15" width="11.5703125" hidden="1" customWidth="1"/>
    <col min="16" max="16" width="16.140625" hidden="1" customWidth="1"/>
    <col min="17" max="18" width="14.140625" hidden="1" customWidth="1"/>
    <col min="19" max="20" width="14.140625" customWidth="1"/>
    <col min="21" max="21" width="12.7109375" customWidth="1"/>
    <col min="23" max="23" width="8.85546875" customWidth="1"/>
    <col min="25" max="25" width="8.85546875" customWidth="1"/>
    <col min="27" max="27" width="9" customWidth="1"/>
    <col min="28" max="28" width="10.7109375" customWidth="1"/>
    <col min="29" max="29" width="8.7109375" customWidth="1"/>
    <col min="30" max="30" width="10.7109375" customWidth="1"/>
    <col min="31" max="31" width="8.7109375" customWidth="1"/>
    <col min="32" max="32" width="10.7109375" customWidth="1"/>
    <col min="33" max="33" width="8.7109375" customWidth="1"/>
    <col min="34" max="34" width="10.7109375" customWidth="1"/>
    <col min="35" max="35" width="8.7109375" customWidth="1"/>
    <col min="36" max="36" width="10.7109375" customWidth="1"/>
    <col min="37" max="37" width="8.140625" customWidth="1"/>
    <col min="38" max="38" width="10.7109375" customWidth="1"/>
    <col min="39" max="39" width="8.140625" customWidth="1"/>
    <col min="41" max="41" width="8.140625" customWidth="1"/>
    <col min="42" max="42" width="11.5703125" customWidth="1"/>
    <col min="43" max="43" width="9.42578125" customWidth="1"/>
    <col min="44" max="44" width="11" customWidth="1"/>
    <col min="45" max="45" width="11.7109375" customWidth="1"/>
    <col min="46" max="46" width="11" customWidth="1"/>
    <col min="47" max="47" width="7.42578125" customWidth="1"/>
    <col min="48" max="48" width="11" customWidth="1"/>
    <col min="49" max="49" width="11.5703125" customWidth="1"/>
    <col min="50" max="50" width="10.85546875" customWidth="1"/>
    <col min="51" max="51" width="7.42578125" customWidth="1"/>
    <col min="52" max="52" width="14.5703125" customWidth="1"/>
    <col min="53" max="53" width="7.85546875" customWidth="1"/>
    <col min="54" max="54" width="11.85546875" customWidth="1"/>
    <col min="55" max="55" width="7.42578125" customWidth="1"/>
    <col min="56" max="56" width="10.85546875" customWidth="1"/>
    <col min="57" max="57" width="9.140625" customWidth="1"/>
    <col min="58" max="58" width="10.85546875" customWidth="1"/>
    <col min="59" max="59" width="7.85546875" customWidth="1"/>
    <col min="60" max="60" width="10.28515625" customWidth="1"/>
    <col min="61" max="61" width="9.85546875" customWidth="1"/>
    <col min="62" max="62" width="10.28515625" customWidth="1"/>
    <col min="63" max="63" width="7.42578125" customWidth="1"/>
    <col min="64" max="64" width="10.28515625" customWidth="1"/>
    <col min="65" max="65" width="56.140625" style="11" customWidth="1"/>
    <col min="66" max="66" width="42" style="12" customWidth="1"/>
  </cols>
  <sheetData>
    <row r="1" spans="1:69" s="25" customFormat="1" ht="41.25" customHeight="1">
      <c r="A1" s="13" t="s">
        <v>19</v>
      </c>
      <c r="B1" s="14" t="s">
        <v>20</v>
      </c>
      <c r="C1" s="14" t="s">
        <v>21</v>
      </c>
      <c r="D1" s="15" t="s">
        <v>22</v>
      </c>
      <c r="E1" s="16" t="s">
        <v>23</v>
      </c>
      <c r="F1" s="17" t="s">
        <v>24</v>
      </c>
      <c r="G1" s="17" t="s">
        <v>25</v>
      </c>
      <c r="H1" s="17" t="s">
        <v>26</v>
      </c>
      <c r="I1" s="17" t="s">
        <v>27</v>
      </c>
      <c r="J1" s="17" t="s">
        <v>28</v>
      </c>
      <c r="K1" s="17" t="s">
        <v>29</v>
      </c>
      <c r="L1" s="18" t="s">
        <v>30</v>
      </c>
      <c r="M1" s="19" t="s">
        <v>31</v>
      </c>
      <c r="N1" s="19" t="s">
        <v>32</v>
      </c>
      <c r="O1" s="20" t="s">
        <v>33</v>
      </c>
      <c r="P1" s="20" t="s">
        <v>34</v>
      </c>
      <c r="Q1" s="20" t="s">
        <v>35</v>
      </c>
      <c r="R1" s="20" t="s">
        <v>36</v>
      </c>
      <c r="S1" s="20" t="s">
        <v>37</v>
      </c>
      <c r="T1" s="20" t="s">
        <v>38</v>
      </c>
      <c r="U1" s="21"/>
      <c r="V1" s="21">
        <v>45658</v>
      </c>
      <c r="W1" s="22"/>
      <c r="X1" s="23">
        <v>45689</v>
      </c>
      <c r="Y1" s="22"/>
      <c r="Z1" s="23">
        <v>45717</v>
      </c>
      <c r="AA1" s="22"/>
      <c r="AB1" s="23">
        <v>45748</v>
      </c>
      <c r="AC1" s="22"/>
      <c r="AD1" s="23">
        <v>45778</v>
      </c>
      <c r="AE1" s="22"/>
      <c r="AF1" s="23">
        <v>45809</v>
      </c>
      <c r="AG1" s="22"/>
      <c r="AH1" s="23">
        <v>45818</v>
      </c>
      <c r="AI1" s="22"/>
      <c r="AJ1" s="23">
        <v>45828</v>
      </c>
      <c r="AK1" s="22"/>
      <c r="AL1" s="23">
        <v>45839</v>
      </c>
      <c r="AM1" s="22"/>
      <c r="AN1" s="23">
        <v>45848</v>
      </c>
      <c r="AO1" s="22"/>
      <c r="AP1" s="23">
        <v>45858</v>
      </c>
      <c r="AQ1" s="22"/>
      <c r="AR1" s="23">
        <v>45870</v>
      </c>
      <c r="AS1" s="22"/>
      <c r="AT1" s="23">
        <v>45879</v>
      </c>
      <c r="AU1" s="22"/>
      <c r="AV1" s="23">
        <v>45889</v>
      </c>
      <c r="AW1" s="22"/>
      <c r="AX1" s="23">
        <v>45901</v>
      </c>
      <c r="AY1" s="22"/>
      <c r="AZ1" s="23">
        <v>45910</v>
      </c>
      <c r="BA1" s="22"/>
      <c r="BB1" s="23">
        <v>45920</v>
      </c>
      <c r="BC1" s="22"/>
      <c r="BD1" s="23">
        <v>45931</v>
      </c>
      <c r="BE1" s="22"/>
      <c r="BF1" s="23">
        <v>45940</v>
      </c>
      <c r="BG1" s="22"/>
      <c r="BH1" s="23">
        <v>45950</v>
      </c>
      <c r="BI1" s="22"/>
      <c r="BJ1" s="23">
        <v>45962</v>
      </c>
      <c r="BK1" s="22"/>
      <c r="BL1" s="23">
        <v>45992</v>
      </c>
      <c r="BM1" s="24" t="s">
        <v>39</v>
      </c>
      <c r="BN1" s="24" t="s">
        <v>40</v>
      </c>
    </row>
    <row r="2" spans="1:69">
      <c r="A2" s="26" t="s">
        <v>41</v>
      </c>
      <c r="B2" s="27" t="s">
        <v>42</v>
      </c>
      <c r="C2" s="28">
        <v>16</v>
      </c>
      <c r="D2" s="29" t="s">
        <v>43</v>
      </c>
      <c r="E2" s="30">
        <v>10.095000000000001</v>
      </c>
      <c r="F2" s="31">
        <v>10.095000000000001</v>
      </c>
      <c r="G2" s="31">
        <v>10.095000000000001</v>
      </c>
      <c r="H2" s="31">
        <v>10.095000000000001</v>
      </c>
      <c r="I2" s="31">
        <v>10.095000000000001</v>
      </c>
      <c r="J2" s="31">
        <v>10.095000000000001</v>
      </c>
      <c r="K2" s="31">
        <v>10.095000000000001</v>
      </c>
      <c r="L2" s="32">
        <v>10.095000000000001</v>
      </c>
      <c r="M2" s="33">
        <v>10.095000000000001</v>
      </c>
      <c r="N2" s="33">
        <v>10.095000000000001</v>
      </c>
      <c r="O2" s="34">
        <v>10.095000000000001</v>
      </c>
      <c r="P2" s="34">
        <v>10.095000000000001</v>
      </c>
      <c r="Q2" s="34">
        <v>10.095000000000001</v>
      </c>
      <c r="R2" s="34">
        <v>10.095000000000001</v>
      </c>
      <c r="S2" s="34">
        <v>10.095000000000001</v>
      </c>
      <c r="T2" s="35">
        <v>10.095000000000001</v>
      </c>
      <c r="U2" s="35">
        <v>10.095000000000001</v>
      </c>
      <c r="V2" s="36">
        <f t="shared" ref="V2:V14" si="0">U2/$T2</f>
        <v>1</v>
      </c>
      <c r="W2" s="37">
        <v>10.095000000000001</v>
      </c>
      <c r="X2" s="36">
        <f t="shared" ref="X2:X14" si="1">W2/$T2</f>
        <v>1</v>
      </c>
      <c r="Y2" s="37">
        <v>10.095000000000001</v>
      </c>
      <c r="Z2" s="36">
        <f t="shared" ref="Z2:Z14" si="2">Y2/$T2</f>
        <v>1</v>
      </c>
      <c r="AA2" s="37">
        <v>10.095000000000001</v>
      </c>
      <c r="AB2" s="36">
        <f t="shared" ref="AB2:AB14" si="3">AA2/$T2</f>
        <v>1</v>
      </c>
      <c r="AC2" s="37">
        <v>10.095000000000001</v>
      </c>
      <c r="AD2" s="36">
        <f t="shared" ref="AD2:AD14" si="4">AC2/$T2</f>
        <v>1</v>
      </c>
      <c r="AE2" s="37"/>
      <c r="AF2" s="36">
        <f t="shared" ref="AF2:AF14" si="5">AE2/$T2</f>
        <v>0</v>
      </c>
      <c r="AG2" s="37"/>
      <c r="AH2" s="36">
        <f t="shared" ref="AH2:AH14" si="6">AG2/$T2</f>
        <v>0</v>
      </c>
      <c r="AI2" s="37"/>
      <c r="AJ2" s="36">
        <f t="shared" ref="AJ2:AJ14" si="7">AI2/$T2</f>
        <v>0</v>
      </c>
      <c r="AK2" s="37"/>
      <c r="AL2" s="36">
        <f t="shared" ref="AL2:AL14" si="8">AK2/$T2</f>
        <v>0</v>
      </c>
      <c r="AM2" s="37"/>
      <c r="AN2" s="36">
        <f t="shared" ref="AN2:AN14" si="9">AM2/$T2</f>
        <v>0</v>
      </c>
      <c r="AO2" s="37"/>
      <c r="AP2" s="36">
        <f t="shared" ref="AP2:AP14" si="10">AO2/$T2</f>
        <v>0</v>
      </c>
      <c r="AQ2" s="37"/>
      <c r="AR2" s="36">
        <f t="shared" ref="AR2:AR14" si="11">AQ2/$T2</f>
        <v>0</v>
      </c>
      <c r="AS2" s="37"/>
      <c r="AT2" s="36">
        <f t="shared" ref="AT2:AT14" si="12">AS2/$T2</f>
        <v>0</v>
      </c>
      <c r="AU2" s="37"/>
      <c r="AV2" s="36">
        <f t="shared" ref="AV2:AV14" si="13">AU2/$T2</f>
        <v>0</v>
      </c>
      <c r="AW2" s="37"/>
      <c r="AX2" s="36">
        <f t="shared" ref="AX2:AX14" si="14">AW2/$T2</f>
        <v>0</v>
      </c>
      <c r="AY2" s="37"/>
      <c r="AZ2" s="36">
        <f t="shared" ref="AZ2:AZ14" si="15">AY2/$T2</f>
        <v>0</v>
      </c>
      <c r="BA2" s="37"/>
      <c r="BB2" s="36">
        <f t="shared" ref="BB2:BB14" si="16">BA2/$T2</f>
        <v>0</v>
      </c>
      <c r="BC2" s="37"/>
      <c r="BD2" s="36">
        <f t="shared" ref="BD2:BD14" si="17">BC2/$T2</f>
        <v>0</v>
      </c>
      <c r="BE2" s="37"/>
      <c r="BF2" s="36">
        <f t="shared" ref="BF2:BF14" si="18">BE2/$T2</f>
        <v>0</v>
      </c>
      <c r="BG2" s="37"/>
      <c r="BH2" s="36">
        <f t="shared" ref="BH2:BH14" si="19">BG2/$T2</f>
        <v>0</v>
      </c>
      <c r="BI2" s="37"/>
      <c r="BJ2" s="36">
        <f t="shared" ref="BJ2:BJ14" si="20">BI2/$T2</f>
        <v>0</v>
      </c>
      <c r="BK2" s="37"/>
      <c r="BL2" s="36">
        <f t="shared" ref="BL2:BL14" si="21">BK2/$T2</f>
        <v>0</v>
      </c>
      <c r="BM2" s="38" t="s">
        <v>44</v>
      </c>
    </row>
    <row r="3" spans="1:69">
      <c r="A3" s="39" t="s">
        <v>41</v>
      </c>
      <c r="B3" s="40" t="s">
        <v>45</v>
      </c>
      <c r="C3" s="41">
        <v>22</v>
      </c>
      <c r="D3" s="42" t="s">
        <v>46</v>
      </c>
      <c r="E3" s="43">
        <v>3.2</v>
      </c>
      <c r="F3" s="44">
        <v>3.2</v>
      </c>
      <c r="G3" s="44">
        <v>3.2</v>
      </c>
      <c r="H3" s="44">
        <v>3.2</v>
      </c>
      <c r="I3" s="44">
        <v>3.2</v>
      </c>
      <c r="J3" s="44">
        <v>3.2</v>
      </c>
      <c r="K3" s="44">
        <v>3.2</v>
      </c>
      <c r="L3" s="45">
        <v>3.2</v>
      </c>
      <c r="M3" s="46">
        <v>3.2</v>
      </c>
      <c r="N3" s="46">
        <v>3.2</v>
      </c>
      <c r="O3" s="47">
        <v>3.2</v>
      </c>
      <c r="P3" s="47">
        <v>3.2</v>
      </c>
      <c r="Q3" s="47">
        <v>3.2</v>
      </c>
      <c r="R3" s="47">
        <v>3.2</v>
      </c>
      <c r="S3" s="47">
        <v>3.2</v>
      </c>
      <c r="T3" s="47">
        <v>3.2</v>
      </c>
      <c r="U3" s="47">
        <v>3.2</v>
      </c>
      <c r="V3" s="36">
        <f t="shared" si="0"/>
        <v>1</v>
      </c>
      <c r="W3" s="48">
        <v>3.2</v>
      </c>
      <c r="X3" s="36">
        <f t="shared" si="1"/>
        <v>1</v>
      </c>
      <c r="Y3" s="48">
        <v>3.2</v>
      </c>
      <c r="Z3" s="36">
        <f t="shared" si="2"/>
        <v>1</v>
      </c>
      <c r="AA3" s="48">
        <v>3.2</v>
      </c>
      <c r="AB3" s="36">
        <f t="shared" si="3"/>
        <v>1</v>
      </c>
      <c r="AC3" s="48">
        <v>3.2</v>
      </c>
      <c r="AD3" s="36">
        <f t="shared" si="4"/>
        <v>1</v>
      </c>
      <c r="AE3" s="48"/>
      <c r="AF3" s="36">
        <f t="shared" si="5"/>
        <v>0</v>
      </c>
      <c r="AG3" s="48"/>
      <c r="AH3" s="36">
        <f t="shared" si="6"/>
        <v>0</v>
      </c>
      <c r="AI3" s="48"/>
      <c r="AJ3" s="36">
        <f t="shared" si="7"/>
        <v>0</v>
      </c>
      <c r="AK3" s="48"/>
      <c r="AL3" s="36">
        <f t="shared" si="8"/>
        <v>0</v>
      </c>
      <c r="AM3" s="48"/>
      <c r="AN3" s="36">
        <f t="shared" si="9"/>
        <v>0</v>
      </c>
      <c r="AO3" s="48"/>
      <c r="AP3" s="36">
        <f t="shared" si="10"/>
        <v>0</v>
      </c>
      <c r="AQ3" s="48"/>
      <c r="AR3" s="36">
        <f t="shared" si="11"/>
        <v>0</v>
      </c>
      <c r="AS3" s="48"/>
      <c r="AT3" s="36">
        <f t="shared" si="12"/>
        <v>0</v>
      </c>
      <c r="AU3" s="48"/>
      <c r="AV3" s="36">
        <f t="shared" si="13"/>
        <v>0</v>
      </c>
      <c r="AW3" s="48"/>
      <c r="AX3" s="36">
        <f t="shared" si="14"/>
        <v>0</v>
      </c>
      <c r="AY3" s="48"/>
      <c r="AZ3" s="36">
        <f t="shared" si="15"/>
        <v>0</v>
      </c>
      <c r="BA3" s="48"/>
      <c r="BB3" s="36">
        <f t="shared" si="16"/>
        <v>0</v>
      </c>
      <c r="BC3" s="48"/>
      <c r="BD3" s="36">
        <f t="shared" si="17"/>
        <v>0</v>
      </c>
      <c r="BE3" s="48"/>
      <c r="BF3" s="36">
        <f t="shared" si="18"/>
        <v>0</v>
      </c>
      <c r="BG3" s="48"/>
      <c r="BH3" s="36">
        <f t="shared" si="19"/>
        <v>0</v>
      </c>
      <c r="BI3" s="48"/>
      <c r="BJ3" s="36">
        <f t="shared" si="20"/>
        <v>0</v>
      </c>
      <c r="BK3" s="48"/>
      <c r="BL3" s="36">
        <f t="shared" si="21"/>
        <v>0</v>
      </c>
      <c r="BM3" s="38" t="s">
        <v>44</v>
      </c>
    </row>
    <row r="4" spans="1:69">
      <c r="A4" s="39" t="s">
        <v>41</v>
      </c>
      <c r="B4" s="40" t="s">
        <v>47</v>
      </c>
      <c r="C4" s="41">
        <v>19</v>
      </c>
      <c r="D4" s="42" t="s">
        <v>48</v>
      </c>
      <c r="E4" s="43">
        <v>3.5</v>
      </c>
      <c r="F4" s="44">
        <v>3.5</v>
      </c>
      <c r="G4" s="44">
        <v>3.5</v>
      </c>
      <c r="H4" s="44">
        <v>3.5</v>
      </c>
      <c r="I4" s="44">
        <v>3.5</v>
      </c>
      <c r="J4" s="44">
        <v>3.5</v>
      </c>
      <c r="K4" s="44">
        <v>3.5</v>
      </c>
      <c r="L4" s="45">
        <v>3.5</v>
      </c>
      <c r="M4" s="46">
        <v>3.5</v>
      </c>
      <c r="N4" s="46">
        <v>3.5</v>
      </c>
      <c r="O4" s="47">
        <v>3.5</v>
      </c>
      <c r="P4" s="47">
        <v>3.5</v>
      </c>
      <c r="Q4" s="47">
        <v>3.5</v>
      </c>
      <c r="R4" s="47">
        <v>3.5</v>
      </c>
      <c r="S4" s="47">
        <v>3.5</v>
      </c>
      <c r="T4" s="47">
        <v>3.5</v>
      </c>
      <c r="U4" s="48">
        <v>3.4089999999999998</v>
      </c>
      <c r="V4" s="36">
        <f t="shared" si="0"/>
        <v>0.97399999999999998</v>
      </c>
      <c r="W4" s="48">
        <v>3.5</v>
      </c>
      <c r="X4" s="36">
        <f t="shared" si="1"/>
        <v>1</v>
      </c>
      <c r="Y4" s="48">
        <v>3.5</v>
      </c>
      <c r="Z4" s="36">
        <f t="shared" si="2"/>
        <v>1</v>
      </c>
      <c r="AA4" s="48">
        <v>3.456</v>
      </c>
      <c r="AB4" s="36">
        <f t="shared" si="3"/>
        <v>0.98742857142857143</v>
      </c>
      <c r="AC4" s="48">
        <v>3.47</v>
      </c>
      <c r="AD4" s="36">
        <f t="shared" si="4"/>
        <v>0.99142857142857144</v>
      </c>
      <c r="AE4" s="48"/>
      <c r="AF4" s="36">
        <f t="shared" si="5"/>
        <v>0</v>
      </c>
      <c r="AG4" s="48"/>
      <c r="AH4" s="36">
        <f t="shared" si="6"/>
        <v>0</v>
      </c>
      <c r="AI4" s="48"/>
      <c r="AJ4" s="36">
        <f t="shared" si="7"/>
        <v>0</v>
      </c>
      <c r="AK4" s="48"/>
      <c r="AL4" s="36">
        <f t="shared" si="8"/>
        <v>0</v>
      </c>
      <c r="AM4" s="48"/>
      <c r="AN4" s="36">
        <f t="shared" si="9"/>
        <v>0</v>
      </c>
      <c r="AO4" s="48"/>
      <c r="AP4" s="36">
        <f t="shared" si="10"/>
        <v>0</v>
      </c>
      <c r="AQ4" s="48"/>
      <c r="AR4" s="36">
        <f t="shared" si="11"/>
        <v>0</v>
      </c>
      <c r="AS4" s="48"/>
      <c r="AT4" s="36">
        <f t="shared" si="12"/>
        <v>0</v>
      </c>
      <c r="AU4" s="48"/>
      <c r="AV4" s="36">
        <f t="shared" si="13"/>
        <v>0</v>
      </c>
      <c r="AW4" s="48"/>
      <c r="AX4" s="36">
        <f t="shared" si="14"/>
        <v>0</v>
      </c>
      <c r="AY4" s="48"/>
      <c r="AZ4" s="36">
        <f t="shared" si="15"/>
        <v>0</v>
      </c>
      <c r="BA4" s="48"/>
      <c r="BB4" s="36">
        <f t="shared" si="16"/>
        <v>0</v>
      </c>
      <c r="BC4" s="48"/>
      <c r="BD4" s="36">
        <f t="shared" si="17"/>
        <v>0</v>
      </c>
      <c r="BE4" s="48"/>
      <c r="BF4" s="36">
        <f t="shared" si="18"/>
        <v>0</v>
      </c>
      <c r="BG4" s="48"/>
      <c r="BH4" s="36">
        <f t="shared" si="19"/>
        <v>0</v>
      </c>
      <c r="BI4" s="48"/>
      <c r="BJ4" s="36">
        <f t="shared" si="20"/>
        <v>0</v>
      </c>
      <c r="BK4" s="48"/>
      <c r="BL4" s="36">
        <f t="shared" si="21"/>
        <v>0</v>
      </c>
      <c r="BM4" s="38" t="s">
        <v>44</v>
      </c>
      <c r="BO4" s="49" t="s">
        <v>49</v>
      </c>
      <c r="BP4" s="50"/>
    </row>
    <row r="5" spans="1:69">
      <c r="A5" s="39" t="s">
        <v>41</v>
      </c>
      <c r="B5" s="40" t="s">
        <v>50</v>
      </c>
      <c r="C5" s="41">
        <v>44</v>
      </c>
      <c r="D5" s="42" t="s">
        <v>50</v>
      </c>
      <c r="E5" s="43">
        <v>1.85</v>
      </c>
      <c r="F5" s="44">
        <v>1.85</v>
      </c>
      <c r="G5" s="44">
        <v>1.85</v>
      </c>
      <c r="H5" s="44">
        <v>1.85</v>
      </c>
      <c r="I5" s="44">
        <v>1.85</v>
      </c>
      <c r="J5" s="44">
        <v>1.85</v>
      </c>
      <c r="K5" s="44">
        <v>1.85</v>
      </c>
      <c r="L5" s="45">
        <v>1.85</v>
      </c>
      <c r="M5" s="46">
        <v>1.85</v>
      </c>
      <c r="N5" s="46">
        <v>1.85</v>
      </c>
      <c r="O5" s="47">
        <v>1.85</v>
      </c>
      <c r="P5" s="47">
        <v>1.85</v>
      </c>
      <c r="Q5" s="47">
        <v>1.85</v>
      </c>
      <c r="R5" s="47">
        <v>1.85</v>
      </c>
      <c r="S5" s="47">
        <v>1.85</v>
      </c>
      <c r="T5" s="47">
        <v>1.85</v>
      </c>
      <c r="U5" s="47">
        <v>1.85</v>
      </c>
      <c r="V5" s="36">
        <f t="shared" si="0"/>
        <v>1</v>
      </c>
      <c r="W5" s="48">
        <v>1.85</v>
      </c>
      <c r="X5" s="36">
        <f t="shared" si="1"/>
        <v>1</v>
      </c>
      <c r="Y5" s="48">
        <v>1.85</v>
      </c>
      <c r="Z5" s="36">
        <f t="shared" si="2"/>
        <v>1</v>
      </c>
      <c r="AA5" s="48">
        <v>1.85</v>
      </c>
      <c r="AB5" s="36">
        <f t="shared" si="3"/>
        <v>1</v>
      </c>
      <c r="AC5" s="48">
        <v>1.85</v>
      </c>
      <c r="AD5" s="36">
        <f t="shared" si="4"/>
        <v>1</v>
      </c>
      <c r="AE5" s="48"/>
      <c r="AF5" s="36">
        <f t="shared" si="5"/>
        <v>0</v>
      </c>
      <c r="AG5" s="48"/>
      <c r="AH5" s="36">
        <f t="shared" si="6"/>
        <v>0</v>
      </c>
      <c r="AI5" s="48"/>
      <c r="AJ5" s="36">
        <f t="shared" si="7"/>
        <v>0</v>
      </c>
      <c r="AK5" s="48"/>
      <c r="AL5" s="36">
        <f t="shared" si="8"/>
        <v>0</v>
      </c>
      <c r="AM5" s="48"/>
      <c r="AN5" s="36">
        <f t="shared" si="9"/>
        <v>0</v>
      </c>
      <c r="AO5" s="48"/>
      <c r="AP5" s="36">
        <f t="shared" si="10"/>
        <v>0</v>
      </c>
      <c r="AQ5" s="48"/>
      <c r="AR5" s="36">
        <f t="shared" si="11"/>
        <v>0</v>
      </c>
      <c r="AS5" s="48"/>
      <c r="AT5" s="36">
        <f t="shared" si="12"/>
        <v>0</v>
      </c>
      <c r="AU5" s="48"/>
      <c r="AV5" s="36">
        <f t="shared" si="13"/>
        <v>0</v>
      </c>
      <c r="AW5" s="48"/>
      <c r="AX5" s="36">
        <f t="shared" si="14"/>
        <v>0</v>
      </c>
      <c r="AY5" s="48"/>
      <c r="AZ5" s="36">
        <f t="shared" si="15"/>
        <v>0</v>
      </c>
      <c r="BA5" s="48"/>
      <c r="BB5" s="36">
        <f t="shared" si="16"/>
        <v>0</v>
      </c>
      <c r="BC5" s="48"/>
      <c r="BD5" s="36">
        <f t="shared" si="17"/>
        <v>0</v>
      </c>
      <c r="BE5" s="48"/>
      <c r="BF5" s="36">
        <f t="shared" si="18"/>
        <v>0</v>
      </c>
      <c r="BG5" s="48"/>
      <c r="BH5" s="36">
        <f t="shared" si="19"/>
        <v>0</v>
      </c>
      <c r="BI5" s="48"/>
      <c r="BJ5" s="36">
        <f t="shared" si="20"/>
        <v>0</v>
      </c>
      <c r="BK5" s="48"/>
      <c r="BL5" s="36">
        <f t="shared" si="21"/>
        <v>0</v>
      </c>
      <c r="BM5" s="38" t="s">
        <v>44</v>
      </c>
      <c r="BO5" t="s">
        <v>51</v>
      </c>
    </row>
    <row r="6" spans="1:69">
      <c r="A6" s="39" t="s">
        <v>41</v>
      </c>
      <c r="B6" s="40" t="s">
        <v>52</v>
      </c>
      <c r="C6" s="41">
        <v>49</v>
      </c>
      <c r="D6" s="42" t="s">
        <v>52</v>
      </c>
      <c r="E6" s="43">
        <v>20</v>
      </c>
      <c r="F6" s="44">
        <v>20</v>
      </c>
      <c r="G6" s="44">
        <v>20</v>
      </c>
      <c r="H6" s="44">
        <v>20</v>
      </c>
      <c r="I6" s="44">
        <v>20</v>
      </c>
      <c r="J6" s="44">
        <v>20</v>
      </c>
      <c r="K6" s="44">
        <v>20</v>
      </c>
      <c r="L6" s="45">
        <v>20</v>
      </c>
      <c r="M6" s="46">
        <v>20</v>
      </c>
      <c r="N6" s="46">
        <v>20</v>
      </c>
      <c r="O6" s="47">
        <v>20</v>
      </c>
      <c r="P6" s="47">
        <v>20</v>
      </c>
      <c r="Q6" s="47">
        <v>20</v>
      </c>
      <c r="R6" s="47">
        <v>20</v>
      </c>
      <c r="S6" s="47">
        <v>20</v>
      </c>
      <c r="T6" s="47">
        <v>20</v>
      </c>
      <c r="U6" s="47">
        <v>20</v>
      </c>
      <c r="V6" s="36">
        <f t="shared" si="0"/>
        <v>1</v>
      </c>
      <c r="W6" s="48">
        <v>20</v>
      </c>
      <c r="X6" s="36">
        <f t="shared" si="1"/>
        <v>1</v>
      </c>
      <c r="Y6" s="48">
        <v>20</v>
      </c>
      <c r="Z6" s="36">
        <f t="shared" si="2"/>
        <v>1</v>
      </c>
      <c r="AA6" s="48">
        <v>20</v>
      </c>
      <c r="AB6" s="36">
        <f t="shared" si="3"/>
        <v>1</v>
      </c>
      <c r="AC6" s="48">
        <v>20</v>
      </c>
      <c r="AD6" s="36">
        <f t="shared" si="4"/>
        <v>1</v>
      </c>
      <c r="AE6" s="48"/>
      <c r="AF6" s="36">
        <f t="shared" si="5"/>
        <v>0</v>
      </c>
      <c r="AG6" s="48"/>
      <c r="AH6" s="36">
        <f t="shared" si="6"/>
        <v>0</v>
      </c>
      <c r="AI6" s="48"/>
      <c r="AJ6" s="36">
        <f t="shared" si="7"/>
        <v>0</v>
      </c>
      <c r="AK6" s="48"/>
      <c r="AL6" s="36">
        <f t="shared" si="8"/>
        <v>0</v>
      </c>
      <c r="AM6" s="48"/>
      <c r="AN6" s="36">
        <f t="shared" si="9"/>
        <v>0</v>
      </c>
      <c r="AO6" s="48"/>
      <c r="AP6" s="36">
        <f t="shared" si="10"/>
        <v>0</v>
      </c>
      <c r="AQ6" s="48"/>
      <c r="AR6" s="36">
        <f t="shared" si="11"/>
        <v>0</v>
      </c>
      <c r="AS6" s="48"/>
      <c r="AT6" s="36">
        <f t="shared" si="12"/>
        <v>0</v>
      </c>
      <c r="AU6" s="48"/>
      <c r="AV6" s="36">
        <f t="shared" si="13"/>
        <v>0</v>
      </c>
      <c r="AW6" s="48"/>
      <c r="AX6" s="36">
        <f t="shared" si="14"/>
        <v>0</v>
      </c>
      <c r="AY6" s="48"/>
      <c r="AZ6" s="36">
        <f t="shared" si="15"/>
        <v>0</v>
      </c>
      <c r="BA6" s="48"/>
      <c r="BB6" s="36">
        <f t="shared" si="16"/>
        <v>0</v>
      </c>
      <c r="BC6" s="48"/>
      <c r="BD6" s="36">
        <f t="shared" si="17"/>
        <v>0</v>
      </c>
      <c r="BE6" s="48"/>
      <c r="BF6" s="36">
        <f t="shared" si="18"/>
        <v>0</v>
      </c>
      <c r="BG6" s="48"/>
      <c r="BH6" s="36">
        <f t="shared" si="19"/>
        <v>0</v>
      </c>
      <c r="BI6" s="48"/>
      <c r="BJ6" s="36">
        <f t="shared" si="20"/>
        <v>0</v>
      </c>
      <c r="BK6" s="48"/>
      <c r="BL6" s="36">
        <f t="shared" si="21"/>
        <v>0</v>
      </c>
      <c r="BM6" s="38" t="s">
        <v>44</v>
      </c>
      <c r="BO6" t="s">
        <v>53</v>
      </c>
    </row>
    <row r="7" spans="1:69">
      <c r="A7" s="39" t="s">
        <v>41</v>
      </c>
      <c r="B7" s="40" t="s">
        <v>54</v>
      </c>
      <c r="C7" s="41">
        <v>48</v>
      </c>
      <c r="D7" s="42" t="s">
        <v>54</v>
      </c>
      <c r="E7" s="43">
        <v>3.2</v>
      </c>
      <c r="F7" s="44">
        <v>3.2</v>
      </c>
      <c r="G7" s="44">
        <v>3.15</v>
      </c>
      <c r="H7" s="44">
        <v>3.15</v>
      </c>
      <c r="I7" s="44">
        <v>3.15</v>
      </c>
      <c r="J7" s="44">
        <v>3.15</v>
      </c>
      <c r="K7" s="44">
        <v>3.15</v>
      </c>
      <c r="L7" s="45">
        <v>3.15</v>
      </c>
      <c r="M7" s="46">
        <v>3.15</v>
      </c>
      <c r="N7" s="46">
        <v>3.15</v>
      </c>
      <c r="O7" s="47">
        <v>3.15</v>
      </c>
      <c r="P7" s="47">
        <v>3.15</v>
      </c>
      <c r="Q7" s="47">
        <v>3.15</v>
      </c>
      <c r="R7" s="47">
        <v>3.15</v>
      </c>
      <c r="S7" s="47">
        <v>3.15</v>
      </c>
      <c r="T7" s="47">
        <v>3.15</v>
      </c>
      <c r="U7" s="47">
        <v>3.15</v>
      </c>
      <c r="V7" s="36">
        <f t="shared" si="0"/>
        <v>1</v>
      </c>
      <c r="W7" s="48">
        <v>3.15</v>
      </c>
      <c r="X7" s="36">
        <f t="shared" si="1"/>
        <v>1</v>
      </c>
      <c r="Y7" s="48">
        <v>3.15</v>
      </c>
      <c r="Z7" s="36">
        <f t="shared" si="2"/>
        <v>1</v>
      </c>
      <c r="AA7" s="48">
        <v>3.15</v>
      </c>
      <c r="AB7" s="36">
        <f t="shared" si="3"/>
        <v>1</v>
      </c>
      <c r="AC7" s="48">
        <v>3.11</v>
      </c>
      <c r="AD7" s="36">
        <f t="shared" si="4"/>
        <v>0.98730158730158724</v>
      </c>
      <c r="AE7" s="48"/>
      <c r="AF7" s="36">
        <f t="shared" si="5"/>
        <v>0</v>
      </c>
      <c r="AG7" s="48"/>
      <c r="AH7" s="36">
        <f t="shared" si="6"/>
        <v>0</v>
      </c>
      <c r="AI7" s="48"/>
      <c r="AJ7" s="36">
        <f t="shared" si="7"/>
        <v>0</v>
      </c>
      <c r="AK7" s="48"/>
      <c r="AL7" s="36">
        <f t="shared" si="8"/>
        <v>0</v>
      </c>
      <c r="AM7" s="48"/>
      <c r="AN7" s="36">
        <f t="shared" si="9"/>
        <v>0</v>
      </c>
      <c r="AO7" s="48"/>
      <c r="AP7" s="36">
        <f t="shared" si="10"/>
        <v>0</v>
      </c>
      <c r="AQ7" s="48"/>
      <c r="AR7" s="36">
        <f t="shared" si="11"/>
        <v>0</v>
      </c>
      <c r="AS7" s="48"/>
      <c r="AT7" s="36">
        <f t="shared" si="12"/>
        <v>0</v>
      </c>
      <c r="AU7" s="48"/>
      <c r="AV7" s="36">
        <f t="shared" si="13"/>
        <v>0</v>
      </c>
      <c r="AW7" s="48"/>
      <c r="AX7" s="36">
        <f t="shared" si="14"/>
        <v>0</v>
      </c>
      <c r="AY7" s="48"/>
      <c r="AZ7" s="36">
        <f t="shared" si="15"/>
        <v>0</v>
      </c>
      <c r="BA7" s="48"/>
      <c r="BB7" s="36">
        <f t="shared" si="16"/>
        <v>0</v>
      </c>
      <c r="BC7" s="48"/>
      <c r="BD7" s="36">
        <f t="shared" si="17"/>
        <v>0</v>
      </c>
      <c r="BE7" s="48"/>
      <c r="BF7" s="36">
        <f t="shared" si="18"/>
        <v>0</v>
      </c>
      <c r="BG7" s="48"/>
      <c r="BH7" s="36">
        <f t="shared" si="19"/>
        <v>0</v>
      </c>
      <c r="BI7" s="48"/>
      <c r="BJ7" s="36">
        <f t="shared" si="20"/>
        <v>0</v>
      </c>
      <c r="BK7" s="48"/>
      <c r="BL7" s="36">
        <f t="shared" si="21"/>
        <v>0</v>
      </c>
      <c r="BM7" s="38" t="s">
        <v>44</v>
      </c>
      <c r="BO7" t="s">
        <v>55</v>
      </c>
    </row>
    <row r="8" spans="1:69">
      <c r="A8" s="39" t="s">
        <v>41</v>
      </c>
      <c r="B8" s="40" t="s">
        <v>56</v>
      </c>
      <c r="C8" s="41">
        <v>18</v>
      </c>
      <c r="D8" s="42" t="s">
        <v>57</v>
      </c>
      <c r="E8" s="43">
        <v>2.5009999999999999</v>
      </c>
      <c r="F8" s="44">
        <v>2.5009999999999999</v>
      </c>
      <c r="G8" s="44">
        <v>2.5</v>
      </c>
      <c r="H8" s="44">
        <v>2.5</v>
      </c>
      <c r="I8" s="44">
        <v>2.5</v>
      </c>
      <c r="J8" s="44">
        <v>2.5</v>
      </c>
      <c r="K8" s="44">
        <v>2.5</v>
      </c>
      <c r="L8" s="45">
        <v>2.5</v>
      </c>
      <c r="M8" s="46">
        <v>2.5</v>
      </c>
      <c r="N8" s="46">
        <v>2.5</v>
      </c>
      <c r="O8" s="47">
        <v>2.5</v>
      </c>
      <c r="P8" s="47">
        <v>2.5</v>
      </c>
      <c r="Q8" s="47">
        <v>2.5</v>
      </c>
      <c r="R8" s="47">
        <v>2.5</v>
      </c>
      <c r="S8" s="47">
        <v>2.5</v>
      </c>
      <c r="T8" s="47">
        <v>2.5</v>
      </c>
      <c r="U8" s="47">
        <v>2.5</v>
      </c>
      <c r="V8" s="36">
        <f t="shared" si="0"/>
        <v>1</v>
      </c>
      <c r="W8" s="48">
        <v>2.5</v>
      </c>
      <c r="X8" s="36">
        <f t="shared" si="1"/>
        <v>1</v>
      </c>
      <c r="Y8" s="48">
        <v>2.5</v>
      </c>
      <c r="Z8" s="36">
        <f t="shared" si="2"/>
        <v>1</v>
      </c>
      <c r="AA8" s="48">
        <v>2.5</v>
      </c>
      <c r="AB8" s="36">
        <f t="shared" si="3"/>
        <v>1</v>
      </c>
      <c r="AC8" s="48">
        <v>2.5</v>
      </c>
      <c r="AD8" s="36">
        <f t="shared" si="4"/>
        <v>1</v>
      </c>
      <c r="AE8" s="48"/>
      <c r="AF8" s="36">
        <f t="shared" si="5"/>
        <v>0</v>
      </c>
      <c r="AG8" s="48"/>
      <c r="AH8" s="36">
        <f t="shared" si="6"/>
        <v>0</v>
      </c>
      <c r="AI8" s="48"/>
      <c r="AJ8" s="36">
        <f t="shared" si="7"/>
        <v>0</v>
      </c>
      <c r="AK8" s="48"/>
      <c r="AL8" s="36">
        <f t="shared" si="8"/>
        <v>0</v>
      </c>
      <c r="AM8" s="48"/>
      <c r="AN8" s="36">
        <f t="shared" si="9"/>
        <v>0</v>
      </c>
      <c r="AO8" s="48"/>
      <c r="AP8" s="36">
        <f t="shared" si="10"/>
        <v>0</v>
      </c>
      <c r="AQ8" s="48"/>
      <c r="AR8" s="36">
        <f t="shared" si="11"/>
        <v>0</v>
      </c>
      <c r="AS8" s="48"/>
      <c r="AT8" s="36">
        <f t="shared" si="12"/>
        <v>0</v>
      </c>
      <c r="AU8" s="48"/>
      <c r="AV8" s="36">
        <f t="shared" si="13"/>
        <v>0</v>
      </c>
      <c r="AW8" s="48"/>
      <c r="AX8" s="36">
        <f t="shared" si="14"/>
        <v>0</v>
      </c>
      <c r="AY8" s="48"/>
      <c r="AZ8" s="36">
        <f t="shared" si="15"/>
        <v>0</v>
      </c>
      <c r="BA8" s="48"/>
      <c r="BB8" s="36">
        <f t="shared" si="16"/>
        <v>0</v>
      </c>
      <c r="BC8" s="48"/>
      <c r="BD8" s="36">
        <f t="shared" si="17"/>
        <v>0</v>
      </c>
      <c r="BE8" s="48"/>
      <c r="BF8" s="36">
        <f t="shared" si="18"/>
        <v>0</v>
      </c>
      <c r="BG8" s="48"/>
      <c r="BH8" s="36">
        <f t="shared" si="19"/>
        <v>0</v>
      </c>
      <c r="BI8" s="48"/>
      <c r="BJ8" s="36">
        <f t="shared" si="20"/>
        <v>0</v>
      </c>
      <c r="BK8" s="48"/>
      <c r="BL8" s="36">
        <f t="shared" si="21"/>
        <v>0</v>
      </c>
      <c r="BM8" s="38" t="s">
        <v>44</v>
      </c>
    </row>
    <row r="9" spans="1:69">
      <c r="A9" s="39" t="s">
        <v>41</v>
      </c>
      <c r="B9" s="40" t="s">
        <v>58</v>
      </c>
      <c r="C9" s="41">
        <v>39</v>
      </c>
      <c r="D9" s="42" t="s">
        <v>41</v>
      </c>
      <c r="E9" s="43">
        <v>11.7</v>
      </c>
      <c r="F9" s="44">
        <v>11.7</v>
      </c>
      <c r="G9" s="44">
        <v>11.7</v>
      </c>
      <c r="H9" s="44">
        <v>11.7</v>
      </c>
      <c r="I9" s="44">
        <v>11.7</v>
      </c>
      <c r="J9" s="44">
        <v>11.7</v>
      </c>
      <c r="K9" s="44">
        <v>11.7</v>
      </c>
      <c r="L9" s="45">
        <v>11.7</v>
      </c>
      <c r="M9" s="46">
        <v>11.7</v>
      </c>
      <c r="N9" s="46">
        <v>11.7</v>
      </c>
      <c r="O9" s="47">
        <v>11.7</v>
      </c>
      <c r="P9" s="47">
        <v>11.7</v>
      </c>
      <c r="Q9" s="47">
        <v>11.7</v>
      </c>
      <c r="R9" s="47">
        <v>11.7</v>
      </c>
      <c r="S9" s="47">
        <v>11.7</v>
      </c>
      <c r="T9" s="47">
        <v>11.7</v>
      </c>
      <c r="U9" s="48">
        <v>8.9920000000000009</v>
      </c>
      <c r="V9" s="36">
        <f t="shared" si="0"/>
        <v>0.76854700854700864</v>
      </c>
      <c r="W9" s="48">
        <v>9.3919999999999995</v>
      </c>
      <c r="X9" s="36">
        <f t="shared" si="1"/>
        <v>0.8027350427350427</v>
      </c>
      <c r="Y9" s="48">
        <v>9.5220000000000002</v>
      </c>
      <c r="Z9" s="36">
        <f t="shared" si="2"/>
        <v>0.81384615384615389</v>
      </c>
      <c r="AA9" s="48">
        <v>9.609</v>
      </c>
      <c r="AB9" s="36">
        <f t="shared" si="3"/>
        <v>0.82128205128205134</v>
      </c>
      <c r="AC9" s="48">
        <v>10.113</v>
      </c>
      <c r="AD9" s="36">
        <f t="shared" si="4"/>
        <v>0.86435897435897435</v>
      </c>
      <c r="AE9" s="48"/>
      <c r="AF9" s="36">
        <f t="shared" si="5"/>
        <v>0</v>
      </c>
      <c r="AG9" s="48"/>
      <c r="AH9" s="36">
        <f t="shared" si="6"/>
        <v>0</v>
      </c>
      <c r="AI9" s="48"/>
      <c r="AJ9" s="36">
        <f t="shared" si="7"/>
        <v>0</v>
      </c>
      <c r="AK9" s="48"/>
      <c r="AL9" s="36">
        <f t="shared" si="8"/>
        <v>0</v>
      </c>
      <c r="AM9" s="48"/>
      <c r="AN9" s="36">
        <f t="shared" si="9"/>
        <v>0</v>
      </c>
      <c r="AO9" s="48"/>
      <c r="AP9" s="36">
        <f t="shared" si="10"/>
        <v>0</v>
      </c>
      <c r="AQ9" s="48"/>
      <c r="AR9" s="36">
        <f t="shared" si="11"/>
        <v>0</v>
      </c>
      <c r="AS9" s="48"/>
      <c r="AT9" s="36">
        <f t="shared" si="12"/>
        <v>0</v>
      </c>
      <c r="AU9" s="48"/>
      <c r="AV9" s="36">
        <f t="shared" si="13"/>
        <v>0</v>
      </c>
      <c r="AW9" s="48"/>
      <c r="AX9" s="36">
        <f t="shared" si="14"/>
        <v>0</v>
      </c>
      <c r="AY9" s="48"/>
      <c r="AZ9" s="36">
        <f t="shared" si="15"/>
        <v>0</v>
      </c>
      <c r="BA9" s="48"/>
      <c r="BB9" s="36">
        <f t="shared" si="16"/>
        <v>0</v>
      </c>
      <c r="BC9" s="48"/>
      <c r="BD9" s="36">
        <f t="shared" si="17"/>
        <v>0</v>
      </c>
      <c r="BE9" s="48"/>
      <c r="BF9" s="36">
        <f t="shared" si="18"/>
        <v>0</v>
      </c>
      <c r="BG9" s="48"/>
      <c r="BH9" s="36">
        <f t="shared" si="19"/>
        <v>0</v>
      </c>
      <c r="BI9" s="48"/>
      <c r="BJ9" s="36">
        <f t="shared" si="20"/>
        <v>0</v>
      </c>
      <c r="BK9" s="48"/>
      <c r="BL9" s="36">
        <f t="shared" si="21"/>
        <v>0</v>
      </c>
      <c r="BM9" s="38" t="s">
        <v>44</v>
      </c>
    </row>
    <row r="10" spans="1:69">
      <c r="A10" s="39" t="s">
        <v>41</v>
      </c>
      <c r="B10" s="40" t="s">
        <v>59</v>
      </c>
      <c r="C10" s="41">
        <v>17</v>
      </c>
      <c r="D10" s="42" t="s">
        <v>59</v>
      </c>
      <c r="E10" s="43">
        <v>5.21</v>
      </c>
      <c r="F10" s="44">
        <v>5.21</v>
      </c>
      <c r="G10" s="44">
        <v>5.2</v>
      </c>
      <c r="H10" s="44">
        <v>5.2</v>
      </c>
      <c r="I10" s="44">
        <v>5.2</v>
      </c>
      <c r="J10" s="44">
        <v>5.2</v>
      </c>
      <c r="K10" s="44">
        <v>5.2</v>
      </c>
      <c r="L10" s="45">
        <v>5.2</v>
      </c>
      <c r="M10" s="46">
        <v>5.2</v>
      </c>
      <c r="N10" s="46">
        <v>5.2</v>
      </c>
      <c r="O10" s="47">
        <v>5.2</v>
      </c>
      <c r="P10" s="47">
        <v>5.2</v>
      </c>
      <c r="Q10" s="47">
        <v>5.2</v>
      </c>
      <c r="R10" s="47">
        <v>5.2</v>
      </c>
      <c r="S10" s="47">
        <v>5.2</v>
      </c>
      <c r="T10" s="47">
        <v>5.2</v>
      </c>
      <c r="U10" s="48">
        <v>4.4569999999999999</v>
      </c>
      <c r="V10" s="36">
        <f t="shared" si="0"/>
        <v>0.85711538461538461</v>
      </c>
      <c r="W10" s="48">
        <v>5.2</v>
      </c>
      <c r="X10" s="36">
        <f t="shared" si="1"/>
        <v>1</v>
      </c>
      <c r="Y10" s="48">
        <v>5.2</v>
      </c>
      <c r="Z10" s="36">
        <f t="shared" si="2"/>
        <v>1</v>
      </c>
      <c r="AA10" s="48">
        <v>5.1829999999999998</v>
      </c>
      <c r="AB10" s="36">
        <f t="shared" si="3"/>
        <v>0.9967307692307692</v>
      </c>
      <c r="AC10" s="48">
        <v>5.1779999999999999</v>
      </c>
      <c r="AD10" s="36">
        <f t="shared" si="4"/>
        <v>0.99576923076923074</v>
      </c>
      <c r="AE10" s="48"/>
      <c r="AF10" s="36">
        <f t="shared" si="5"/>
        <v>0</v>
      </c>
      <c r="AG10" s="48"/>
      <c r="AH10" s="36">
        <f t="shared" si="6"/>
        <v>0</v>
      </c>
      <c r="AI10" s="48"/>
      <c r="AJ10" s="36">
        <f t="shared" si="7"/>
        <v>0</v>
      </c>
      <c r="AK10" s="48"/>
      <c r="AL10" s="36">
        <f t="shared" si="8"/>
        <v>0</v>
      </c>
      <c r="AM10" s="48"/>
      <c r="AN10" s="36">
        <f t="shared" si="9"/>
        <v>0</v>
      </c>
      <c r="AO10" s="48"/>
      <c r="AP10" s="36">
        <f t="shared" si="10"/>
        <v>0</v>
      </c>
      <c r="AQ10" s="48"/>
      <c r="AR10" s="36">
        <f t="shared" si="11"/>
        <v>0</v>
      </c>
      <c r="AS10" s="48"/>
      <c r="AT10" s="36">
        <f t="shared" si="12"/>
        <v>0</v>
      </c>
      <c r="AU10" s="48"/>
      <c r="AV10" s="36">
        <f t="shared" si="13"/>
        <v>0</v>
      </c>
      <c r="AW10" s="48"/>
      <c r="AX10" s="36">
        <f t="shared" si="14"/>
        <v>0</v>
      </c>
      <c r="AY10" s="48"/>
      <c r="AZ10" s="36">
        <f t="shared" si="15"/>
        <v>0</v>
      </c>
      <c r="BA10" s="48"/>
      <c r="BB10" s="36">
        <f t="shared" si="16"/>
        <v>0</v>
      </c>
      <c r="BC10" s="48"/>
      <c r="BD10" s="36">
        <f t="shared" si="17"/>
        <v>0</v>
      </c>
      <c r="BE10" s="48"/>
      <c r="BF10" s="36">
        <f t="shared" si="18"/>
        <v>0</v>
      </c>
      <c r="BG10" s="48"/>
      <c r="BH10" s="36">
        <f t="shared" si="19"/>
        <v>0</v>
      </c>
      <c r="BI10" s="48"/>
      <c r="BJ10" s="36">
        <f t="shared" si="20"/>
        <v>0</v>
      </c>
      <c r="BK10" s="48"/>
      <c r="BL10" s="36">
        <f t="shared" si="21"/>
        <v>0</v>
      </c>
      <c r="BM10" s="38" t="s">
        <v>44</v>
      </c>
      <c r="BQ10" s="51"/>
    </row>
    <row r="11" spans="1:69">
      <c r="A11" s="39" t="s">
        <v>41</v>
      </c>
      <c r="B11" s="40" t="s">
        <v>60</v>
      </c>
      <c r="C11" s="41">
        <v>26</v>
      </c>
      <c r="D11" s="42" t="s">
        <v>61</v>
      </c>
      <c r="E11" s="43">
        <v>5.0999999999999996</v>
      </c>
      <c r="F11" s="44">
        <v>5.0999999999999996</v>
      </c>
      <c r="G11" s="44">
        <v>5.0999999999999996</v>
      </c>
      <c r="H11" s="44">
        <v>5.0999999999999996</v>
      </c>
      <c r="I11" s="44">
        <v>5.0999999999999996</v>
      </c>
      <c r="J11" s="44">
        <v>5.0999999999999996</v>
      </c>
      <c r="K11" s="44">
        <v>5.0999999999999996</v>
      </c>
      <c r="L11" s="45">
        <v>5.0999999999999996</v>
      </c>
      <c r="M11" s="46">
        <v>5.0999999999999996</v>
      </c>
      <c r="N11" s="46">
        <v>5.0999999999999996</v>
      </c>
      <c r="O11" s="47">
        <v>5.0999999999999996</v>
      </c>
      <c r="P11" s="47">
        <v>5.0999999999999996</v>
      </c>
      <c r="Q11" s="47">
        <v>5.0999999999999996</v>
      </c>
      <c r="R11" s="47">
        <v>5.0999999999999996</v>
      </c>
      <c r="S11" s="47">
        <v>5.0999999999999996</v>
      </c>
      <c r="T11" s="47">
        <v>5.0999999999999996</v>
      </c>
      <c r="U11" s="48">
        <v>3.911</v>
      </c>
      <c r="V11" s="36">
        <f t="shared" si="0"/>
        <v>0.76686274509803931</v>
      </c>
      <c r="W11" s="48">
        <v>5.0720000000000001</v>
      </c>
      <c r="X11" s="36">
        <f t="shared" si="1"/>
        <v>0.99450980392156874</v>
      </c>
      <c r="Y11" s="48">
        <v>5.0999999999999996</v>
      </c>
      <c r="Z11" s="36">
        <f t="shared" si="2"/>
        <v>1</v>
      </c>
      <c r="AA11" s="48">
        <v>5.0999999999999996</v>
      </c>
      <c r="AB11" s="36">
        <f t="shared" si="3"/>
        <v>1</v>
      </c>
      <c r="AC11" s="48">
        <v>5.0999999999999996</v>
      </c>
      <c r="AD11" s="36">
        <f t="shared" si="4"/>
        <v>1</v>
      </c>
      <c r="AE11" s="48"/>
      <c r="AF11" s="36">
        <f t="shared" si="5"/>
        <v>0</v>
      </c>
      <c r="AG11" s="48"/>
      <c r="AH11" s="36">
        <f t="shared" si="6"/>
        <v>0</v>
      </c>
      <c r="AI11" s="48"/>
      <c r="AJ11" s="36">
        <f t="shared" si="7"/>
        <v>0</v>
      </c>
      <c r="AK11" s="48"/>
      <c r="AL11" s="36">
        <f t="shared" si="8"/>
        <v>0</v>
      </c>
      <c r="AM11" s="48"/>
      <c r="AN11" s="36">
        <f t="shared" si="9"/>
        <v>0</v>
      </c>
      <c r="AO11" s="48"/>
      <c r="AP11" s="36">
        <f t="shared" si="10"/>
        <v>0</v>
      </c>
      <c r="AQ11" s="48"/>
      <c r="AR11" s="36">
        <f t="shared" si="11"/>
        <v>0</v>
      </c>
      <c r="AS11" s="48"/>
      <c r="AT11" s="36">
        <f t="shared" si="12"/>
        <v>0</v>
      </c>
      <c r="AU11" s="48"/>
      <c r="AV11" s="36">
        <f t="shared" si="13"/>
        <v>0</v>
      </c>
      <c r="AW11" s="48"/>
      <c r="AX11" s="36">
        <f t="shared" si="14"/>
        <v>0</v>
      </c>
      <c r="AY11" s="48"/>
      <c r="AZ11" s="36">
        <f t="shared" si="15"/>
        <v>0</v>
      </c>
      <c r="BA11" s="48"/>
      <c r="BB11" s="36">
        <f t="shared" si="16"/>
        <v>0</v>
      </c>
      <c r="BC11" s="48"/>
      <c r="BD11" s="36">
        <f t="shared" si="17"/>
        <v>0</v>
      </c>
      <c r="BE11" s="48"/>
      <c r="BF11" s="36">
        <f t="shared" si="18"/>
        <v>0</v>
      </c>
      <c r="BG11" s="48"/>
      <c r="BH11" s="36">
        <f t="shared" si="19"/>
        <v>0</v>
      </c>
      <c r="BI11" s="48"/>
      <c r="BJ11" s="36">
        <f t="shared" si="20"/>
        <v>0</v>
      </c>
      <c r="BK11" s="48"/>
      <c r="BL11" s="36">
        <f t="shared" si="21"/>
        <v>0</v>
      </c>
      <c r="BM11" s="38" t="s">
        <v>44</v>
      </c>
      <c r="BQ11" s="51"/>
    </row>
    <row r="12" spans="1:69">
      <c r="A12" s="52" t="s">
        <v>41</v>
      </c>
      <c r="B12" s="53" t="s">
        <v>62</v>
      </c>
      <c r="C12" s="54">
        <v>62</v>
      </c>
      <c r="D12" s="55" t="s">
        <v>63</v>
      </c>
      <c r="E12" s="56"/>
      <c r="F12" s="57"/>
      <c r="G12" s="57"/>
      <c r="H12" s="57"/>
      <c r="I12" s="57"/>
      <c r="J12" s="57"/>
      <c r="K12" s="57"/>
      <c r="L12" s="58"/>
      <c r="M12" s="59"/>
      <c r="N12" s="59"/>
      <c r="O12" s="60"/>
      <c r="P12" s="60"/>
      <c r="Q12" s="60">
        <v>1.2</v>
      </c>
      <c r="R12" s="60">
        <v>1.2</v>
      </c>
      <c r="S12" s="60">
        <v>1.2</v>
      </c>
      <c r="T12" s="60">
        <v>1.2</v>
      </c>
      <c r="U12" s="61">
        <v>1.2</v>
      </c>
      <c r="V12" s="36">
        <f t="shared" si="0"/>
        <v>1</v>
      </c>
      <c r="W12" s="61">
        <v>1.2</v>
      </c>
      <c r="X12" s="36">
        <f t="shared" si="1"/>
        <v>1</v>
      </c>
      <c r="Y12" s="61">
        <v>1.2</v>
      </c>
      <c r="Z12" s="36">
        <f t="shared" si="2"/>
        <v>1</v>
      </c>
      <c r="AA12" s="61">
        <v>1.2</v>
      </c>
      <c r="AB12" s="36">
        <f t="shared" si="3"/>
        <v>1</v>
      </c>
      <c r="AC12" s="61">
        <v>1.2</v>
      </c>
      <c r="AD12" s="36">
        <f t="shared" si="4"/>
        <v>1</v>
      </c>
      <c r="AE12" s="61"/>
      <c r="AF12" s="36">
        <f t="shared" si="5"/>
        <v>0</v>
      </c>
      <c r="AG12" s="61"/>
      <c r="AH12" s="36">
        <f t="shared" si="6"/>
        <v>0</v>
      </c>
      <c r="AI12" s="61"/>
      <c r="AJ12" s="36">
        <f t="shared" si="7"/>
        <v>0</v>
      </c>
      <c r="AK12" s="61"/>
      <c r="AL12" s="36">
        <f t="shared" si="8"/>
        <v>0</v>
      </c>
      <c r="AM12" s="61"/>
      <c r="AN12" s="36">
        <f t="shared" si="9"/>
        <v>0</v>
      </c>
      <c r="AO12" s="61"/>
      <c r="AP12" s="36">
        <f t="shared" si="10"/>
        <v>0</v>
      </c>
      <c r="AQ12" s="61"/>
      <c r="AR12" s="36">
        <f t="shared" si="11"/>
        <v>0</v>
      </c>
      <c r="AS12" s="61"/>
      <c r="AT12" s="36">
        <f t="shared" si="12"/>
        <v>0</v>
      </c>
      <c r="AU12" s="61"/>
      <c r="AV12" s="36">
        <f t="shared" si="13"/>
        <v>0</v>
      </c>
      <c r="AW12" s="61"/>
      <c r="AX12" s="36">
        <f t="shared" si="14"/>
        <v>0</v>
      </c>
      <c r="AY12" s="61"/>
      <c r="AZ12" s="36">
        <f t="shared" si="15"/>
        <v>0</v>
      </c>
      <c r="BA12" s="61"/>
      <c r="BB12" s="36">
        <f t="shared" si="16"/>
        <v>0</v>
      </c>
      <c r="BC12" s="61"/>
      <c r="BD12" s="36">
        <f t="shared" si="17"/>
        <v>0</v>
      </c>
      <c r="BE12" s="61"/>
      <c r="BF12" s="36">
        <f t="shared" si="18"/>
        <v>0</v>
      </c>
      <c r="BG12" s="61"/>
      <c r="BH12" s="36">
        <f t="shared" si="19"/>
        <v>0</v>
      </c>
      <c r="BI12" s="61"/>
      <c r="BJ12" s="36">
        <f t="shared" si="20"/>
        <v>0</v>
      </c>
      <c r="BK12" s="61"/>
      <c r="BL12" s="36">
        <f t="shared" si="21"/>
        <v>0</v>
      </c>
      <c r="BM12" s="38" t="s">
        <v>44</v>
      </c>
      <c r="BQ12" s="51"/>
    </row>
    <row r="13" spans="1:69">
      <c r="A13" s="52" t="s">
        <v>41</v>
      </c>
      <c r="B13" s="53" t="s">
        <v>64</v>
      </c>
      <c r="C13" s="54">
        <v>21</v>
      </c>
      <c r="D13" s="55" t="s">
        <v>65</v>
      </c>
      <c r="E13" s="56">
        <v>2.5</v>
      </c>
      <c r="F13" s="57">
        <v>2.5</v>
      </c>
      <c r="G13" s="57">
        <v>2.5</v>
      </c>
      <c r="H13" s="57">
        <v>2.5</v>
      </c>
      <c r="I13" s="57">
        <v>2.5</v>
      </c>
      <c r="J13" s="57">
        <v>2.5</v>
      </c>
      <c r="K13" s="57">
        <v>2.5</v>
      </c>
      <c r="L13" s="58">
        <v>2.5</v>
      </c>
      <c r="M13" s="59">
        <v>2.5</v>
      </c>
      <c r="N13" s="59">
        <v>2.5</v>
      </c>
      <c r="O13" s="60">
        <v>2.5</v>
      </c>
      <c r="P13" s="60">
        <v>2.5</v>
      </c>
      <c r="Q13" s="60">
        <v>2.5</v>
      </c>
      <c r="R13" s="60">
        <v>2.5</v>
      </c>
      <c r="S13" s="60">
        <v>2.5</v>
      </c>
      <c r="T13" s="60">
        <v>2.5</v>
      </c>
      <c r="U13" s="61">
        <v>1.6519999999999999</v>
      </c>
      <c r="V13" s="36">
        <f t="shared" si="0"/>
        <v>0.66079999999999994</v>
      </c>
      <c r="W13" s="61">
        <v>2.5</v>
      </c>
      <c r="X13" s="36">
        <f t="shared" si="1"/>
        <v>1</v>
      </c>
      <c r="Y13" s="61">
        <v>2.5</v>
      </c>
      <c r="Z13" s="36">
        <f t="shared" si="2"/>
        <v>1</v>
      </c>
      <c r="AA13" s="61">
        <v>2.5</v>
      </c>
      <c r="AB13" s="36">
        <f t="shared" si="3"/>
        <v>1</v>
      </c>
      <c r="AC13" s="61">
        <v>2.5</v>
      </c>
      <c r="AD13" s="36">
        <f t="shared" si="4"/>
        <v>1</v>
      </c>
      <c r="AE13" s="61"/>
      <c r="AF13" s="36">
        <f t="shared" si="5"/>
        <v>0</v>
      </c>
      <c r="AG13" s="61"/>
      <c r="AH13" s="36">
        <f t="shared" si="6"/>
        <v>0</v>
      </c>
      <c r="AI13" s="61"/>
      <c r="AJ13" s="36">
        <f t="shared" si="7"/>
        <v>0</v>
      </c>
      <c r="AK13" s="61"/>
      <c r="AL13" s="36">
        <f t="shared" si="8"/>
        <v>0</v>
      </c>
      <c r="AM13" s="61"/>
      <c r="AN13" s="36">
        <f t="shared" si="9"/>
        <v>0</v>
      </c>
      <c r="AO13" s="61"/>
      <c r="AP13" s="36">
        <f t="shared" si="10"/>
        <v>0</v>
      </c>
      <c r="AQ13" s="61"/>
      <c r="AR13" s="36">
        <f t="shared" si="11"/>
        <v>0</v>
      </c>
      <c r="AS13" s="61"/>
      <c r="AT13" s="36">
        <f t="shared" si="12"/>
        <v>0</v>
      </c>
      <c r="AU13" s="61"/>
      <c r="AV13" s="36">
        <f t="shared" si="13"/>
        <v>0</v>
      </c>
      <c r="AW13" s="61"/>
      <c r="AX13" s="36">
        <f t="shared" si="14"/>
        <v>0</v>
      </c>
      <c r="AY13" s="61"/>
      <c r="AZ13" s="36">
        <f t="shared" si="15"/>
        <v>0</v>
      </c>
      <c r="BA13" s="61"/>
      <c r="BB13" s="36">
        <f t="shared" si="16"/>
        <v>0</v>
      </c>
      <c r="BC13" s="61"/>
      <c r="BD13" s="36">
        <f t="shared" si="17"/>
        <v>0</v>
      </c>
      <c r="BE13" s="61"/>
      <c r="BF13" s="36">
        <f t="shared" si="18"/>
        <v>0</v>
      </c>
      <c r="BG13" s="61"/>
      <c r="BH13" s="36">
        <f t="shared" si="19"/>
        <v>0</v>
      </c>
      <c r="BI13" s="61"/>
      <c r="BJ13" s="36">
        <f t="shared" si="20"/>
        <v>0</v>
      </c>
      <c r="BK13" s="61"/>
      <c r="BL13" s="36">
        <f t="shared" si="21"/>
        <v>0</v>
      </c>
      <c r="BM13" s="38" t="s">
        <v>44</v>
      </c>
      <c r="BQ13" s="51"/>
    </row>
    <row r="14" spans="1:69" s="72" customFormat="1" ht="13.5" customHeight="1">
      <c r="A14" s="425" t="s">
        <v>66</v>
      </c>
      <c r="B14" s="425"/>
      <c r="C14" s="62"/>
      <c r="D14" s="63"/>
      <c r="E14" s="64">
        <f t="shared" ref="E14:O14" si="22">SUM(E2:E13)</f>
        <v>68.856000000000009</v>
      </c>
      <c r="F14" s="65">
        <f t="shared" si="22"/>
        <v>68.856000000000009</v>
      </c>
      <c r="G14" s="65">
        <f t="shared" si="22"/>
        <v>68.795000000000002</v>
      </c>
      <c r="H14" s="65">
        <f t="shared" si="22"/>
        <v>68.795000000000002</v>
      </c>
      <c r="I14" s="65">
        <f t="shared" si="22"/>
        <v>68.795000000000002</v>
      </c>
      <c r="J14" s="65">
        <f t="shared" si="22"/>
        <v>68.795000000000002</v>
      </c>
      <c r="K14" s="65">
        <f t="shared" si="22"/>
        <v>68.795000000000002</v>
      </c>
      <c r="L14" s="66">
        <f t="shared" si="22"/>
        <v>68.795000000000002</v>
      </c>
      <c r="M14" s="67">
        <f t="shared" si="22"/>
        <v>68.795000000000002</v>
      </c>
      <c r="N14" s="67">
        <f t="shared" si="22"/>
        <v>68.795000000000002</v>
      </c>
      <c r="O14" s="68">
        <f t="shared" si="22"/>
        <v>68.795000000000002</v>
      </c>
      <c r="P14" s="68">
        <v>68.795000000000002</v>
      </c>
      <c r="Q14" s="68">
        <f>SUM(Q2:Q13)</f>
        <v>69.995000000000005</v>
      </c>
      <c r="R14" s="68">
        <f>SUM(R2:R13)</f>
        <v>69.995000000000005</v>
      </c>
      <c r="S14" s="68">
        <f>SUM(S2:S13)</f>
        <v>69.995000000000005</v>
      </c>
      <c r="T14" s="68">
        <v>69.995000000000005</v>
      </c>
      <c r="U14" s="69">
        <f>SUM(U2:U13)</f>
        <v>64.415999999999997</v>
      </c>
      <c r="V14" s="36">
        <f t="shared" si="0"/>
        <v>0.92029430673619539</v>
      </c>
      <c r="W14" s="69">
        <f>SUM(W2:W13)</f>
        <v>67.659000000000006</v>
      </c>
      <c r="X14" s="36">
        <f t="shared" si="1"/>
        <v>0.96662618758482755</v>
      </c>
      <c r="Y14" s="69">
        <f>SUM(Y2:Y13)</f>
        <v>67.817000000000007</v>
      </c>
      <c r="Z14" s="36">
        <f t="shared" si="2"/>
        <v>0.96888349167797705</v>
      </c>
      <c r="AA14" s="69">
        <f>SUM(AA2:AA13)</f>
        <v>67.843000000000004</v>
      </c>
      <c r="AB14" s="36">
        <f t="shared" si="3"/>
        <v>0.96925494678191293</v>
      </c>
      <c r="AC14" s="69">
        <f>SUM(AC2:AC13)</f>
        <v>68.316000000000003</v>
      </c>
      <c r="AD14" s="36">
        <f t="shared" si="4"/>
        <v>0.97601257232659477</v>
      </c>
      <c r="AE14" s="69">
        <f>SUM(AE2:AE13)</f>
        <v>0</v>
      </c>
      <c r="AF14" s="36">
        <f t="shared" si="5"/>
        <v>0</v>
      </c>
      <c r="AG14" s="69">
        <f>SUM(AG2:AG13)</f>
        <v>0</v>
      </c>
      <c r="AH14" s="36">
        <f t="shared" si="6"/>
        <v>0</v>
      </c>
      <c r="AI14" s="69">
        <f>SUM(AI2:AI13)</f>
        <v>0</v>
      </c>
      <c r="AJ14" s="36">
        <f t="shared" si="7"/>
        <v>0</v>
      </c>
      <c r="AK14" s="69">
        <f>SUM(AK2:AK13)</f>
        <v>0</v>
      </c>
      <c r="AL14" s="36">
        <f t="shared" si="8"/>
        <v>0</v>
      </c>
      <c r="AM14" s="69">
        <f>SUM(AM2:AM13)</f>
        <v>0</v>
      </c>
      <c r="AN14" s="36">
        <f t="shared" si="9"/>
        <v>0</v>
      </c>
      <c r="AO14" s="69">
        <f>SUM(AO2:AO13)</f>
        <v>0</v>
      </c>
      <c r="AP14" s="36">
        <f t="shared" si="10"/>
        <v>0</v>
      </c>
      <c r="AQ14" s="69">
        <f>SUM(AQ2:AQ13)</f>
        <v>0</v>
      </c>
      <c r="AR14" s="36">
        <f t="shared" si="11"/>
        <v>0</v>
      </c>
      <c r="AS14" s="69">
        <f>SUM(AS2:AS13)</f>
        <v>0</v>
      </c>
      <c r="AT14" s="36">
        <f t="shared" si="12"/>
        <v>0</v>
      </c>
      <c r="AU14" s="69">
        <f>SUM(AU2:AU13)</f>
        <v>0</v>
      </c>
      <c r="AV14" s="36">
        <f t="shared" si="13"/>
        <v>0</v>
      </c>
      <c r="AW14" s="69">
        <f>SUM(AW2:AW13)</f>
        <v>0</v>
      </c>
      <c r="AX14" s="36">
        <f t="shared" si="14"/>
        <v>0</v>
      </c>
      <c r="AY14" s="69">
        <f>SUM(AY2:AY13)</f>
        <v>0</v>
      </c>
      <c r="AZ14" s="36">
        <f t="shared" si="15"/>
        <v>0</v>
      </c>
      <c r="BA14" s="69">
        <f>SUM(BA2:BA13)</f>
        <v>0</v>
      </c>
      <c r="BB14" s="36">
        <f t="shared" si="16"/>
        <v>0</v>
      </c>
      <c r="BC14" s="69">
        <f>SUM(BC2:BC13)</f>
        <v>0</v>
      </c>
      <c r="BD14" s="36">
        <f t="shared" si="17"/>
        <v>0</v>
      </c>
      <c r="BE14" s="69">
        <f>SUM(BE2:BE13)</f>
        <v>0</v>
      </c>
      <c r="BF14" s="36">
        <f t="shared" si="18"/>
        <v>0</v>
      </c>
      <c r="BG14" s="69">
        <f>SUM(BG2:BG13)</f>
        <v>0</v>
      </c>
      <c r="BH14" s="36">
        <f t="shared" si="19"/>
        <v>0</v>
      </c>
      <c r="BI14" s="69">
        <f>SUM(BI2:BI13)</f>
        <v>0</v>
      </c>
      <c r="BJ14" s="36">
        <f t="shared" si="20"/>
        <v>0</v>
      </c>
      <c r="BK14" s="69">
        <f>SUM(BK2:BK13)</f>
        <v>0</v>
      </c>
      <c r="BL14" s="36">
        <f t="shared" si="21"/>
        <v>0</v>
      </c>
      <c r="BM14" s="70"/>
      <c r="BN14" s="71"/>
      <c r="BQ14" s="51"/>
    </row>
    <row r="15" spans="1:69" ht="6.75" customHeight="1">
      <c r="A15" s="73"/>
      <c r="B15" s="73"/>
      <c r="C15" s="74"/>
      <c r="D15" s="75"/>
      <c r="E15" s="76"/>
      <c r="F15" s="76"/>
      <c r="G15" s="76"/>
      <c r="H15" s="76"/>
      <c r="I15" s="76"/>
      <c r="J15" s="76"/>
      <c r="K15" s="76"/>
      <c r="L15" s="76"/>
      <c r="M15" s="77"/>
      <c r="N15" s="77"/>
      <c r="O15" s="78"/>
      <c r="P15" s="78"/>
      <c r="Q15" s="78"/>
      <c r="R15" s="78"/>
      <c r="S15" s="78"/>
      <c r="T15" s="79"/>
      <c r="U15" s="80"/>
      <c r="V15" s="81"/>
      <c r="W15" s="80"/>
      <c r="X15" s="81"/>
      <c r="Y15" s="80"/>
      <c r="Z15" s="81"/>
      <c r="AA15" s="80"/>
      <c r="AB15" s="81"/>
      <c r="AC15" s="80"/>
      <c r="AD15" s="81"/>
      <c r="AE15" s="80"/>
      <c r="AF15" s="81"/>
      <c r="AG15" s="80"/>
      <c r="AH15" s="81"/>
      <c r="AI15" s="80"/>
      <c r="AJ15" s="81"/>
      <c r="AK15" s="80"/>
      <c r="AL15" s="81"/>
      <c r="AM15" s="80"/>
      <c r="AN15" s="81"/>
      <c r="AO15" s="80"/>
      <c r="AP15" s="81"/>
      <c r="AQ15" s="80"/>
      <c r="AR15" s="81"/>
      <c r="AS15" s="80"/>
      <c r="AT15" s="81"/>
      <c r="AU15" s="80"/>
      <c r="AV15" s="81"/>
      <c r="AW15" s="80"/>
      <c r="AX15" s="81"/>
      <c r="AY15" s="80"/>
      <c r="AZ15" s="81"/>
      <c r="BA15" s="80"/>
      <c r="BB15" s="81"/>
      <c r="BC15" s="80"/>
      <c r="BD15" s="81"/>
      <c r="BE15" s="80"/>
      <c r="BF15" s="81"/>
      <c r="BG15" s="80"/>
      <c r="BH15" s="81"/>
      <c r="BI15" s="80"/>
      <c r="BJ15" s="81"/>
      <c r="BK15" s="80"/>
      <c r="BL15" s="81"/>
      <c r="BM15" s="82"/>
      <c r="BQ15" s="51"/>
    </row>
    <row r="16" spans="1:69" s="72" customFormat="1">
      <c r="A16" s="83" t="s">
        <v>67</v>
      </c>
      <c r="B16" s="84" t="s">
        <v>68</v>
      </c>
      <c r="C16" s="85">
        <v>1</v>
      </c>
      <c r="D16" s="86" t="s">
        <v>67</v>
      </c>
      <c r="E16" s="64">
        <v>24.2</v>
      </c>
      <c r="F16" s="65">
        <v>24.2</v>
      </c>
      <c r="G16" s="65">
        <v>24.2</v>
      </c>
      <c r="H16" s="65">
        <v>24.2</v>
      </c>
      <c r="I16" s="65">
        <v>24.2</v>
      </c>
      <c r="J16" s="65">
        <v>24.2</v>
      </c>
      <c r="K16" s="87">
        <v>21.17</v>
      </c>
      <c r="L16" s="88">
        <v>21.17</v>
      </c>
      <c r="M16" s="89">
        <v>21.17</v>
      </c>
      <c r="N16" s="89">
        <v>21.2</v>
      </c>
      <c r="O16" s="90">
        <v>21.2</v>
      </c>
      <c r="P16" s="90">
        <v>21.2</v>
      </c>
      <c r="Q16" s="90">
        <v>21.2</v>
      </c>
      <c r="R16" s="90">
        <v>21.2</v>
      </c>
      <c r="S16" s="90">
        <v>21.2</v>
      </c>
      <c r="T16" s="90">
        <v>21.2</v>
      </c>
      <c r="U16" s="91">
        <f>9.46+10.63</f>
        <v>20.090000000000003</v>
      </c>
      <c r="V16" s="36">
        <f>U16/$T16</f>
        <v>0.94764150943396241</v>
      </c>
      <c r="W16" s="91">
        <f>9.47+12.03</f>
        <v>21.5</v>
      </c>
      <c r="X16" s="36">
        <f>W16/$T16</f>
        <v>1.0141509433962264</v>
      </c>
      <c r="Y16" s="91">
        <v>21.2</v>
      </c>
      <c r="Z16" s="36">
        <f>Y16/$T16</f>
        <v>1</v>
      </c>
      <c r="AA16" s="91">
        <v>21.2</v>
      </c>
      <c r="AB16" s="36">
        <f>AA16/$T16</f>
        <v>1</v>
      </c>
      <c r="AC16" s="91">
        <f>9.11+11.99</f>
        <v>21.1</v>
      </c>
      <c r="AD16" s="36">
        <f>AC16/$T16</f>
        <v>0.99528301886792458</v>
      </c>
      <c r="AE16" s="91"/>
      <c r="AF16" s="36">
        <f>AE16/$T16</f>
        <v>0</v>
      </c>
      <c r="AG16" s="91"/>
      <c r="AH16" s="36">
        <f>AG16/$T16</f>
        <v>0</v>
      </c>
      <c r="AI16" s="91"/>
      <c r="AJ16" s="36">
        <f>AI16/$T16</f>
        <v>0</v>
      </c>
      <c r="AK16" s="91"/>
      <c r="AL16" s="36">
        <f>AK16/$T16</f>
        <v>0</v>
      </c>
      <c r="AM16" s="91"/>
      <c r="AN16" s="36">
        <f>AM16/$T16</f>
        <v>0</v>
      </c>
      <c r="AO16" s="91"/>
      <c r="AP16" s="36">
        <f>AO16/$T16</f>
        <v>0</v>
      </c>
      <c r="AQ16" s="91"/>
      <c r="AR16" s="36">
        <f>AQ16/$T16</f>
        <v>0</v>
      </c>
      <c r="AS16" s="91"/>
      <c r="AT16" s="36">
        <f>AS16/$T16</f>
        <v>0</v>
      </c>
      <c r="AU16" s="91"/>
      <c r="AV16" s="36">
        <f>AU16/$T16</f>
        <v>0</v>
      </c>
      <c r="AW16" s="91"/>
      <c r="AX16" s="36">
        <f>AW16/$T16</f>
        <v>0</v>
      </c>
      <c r="AY16" s="91"/>
      <c r="AZ16" s="36">
        <f>AY16/$T16</f>
        <v>0</v>
      </c>
      <c r="BA16" s="91"/>
      <c r="BB16" s="36">
        <f>BA16/$T16</f>
        <v>0</v>
      </c>
      <c r="BC16" s="91"/>
      <c r="BD16" s="36">
        <f>BC16/$T16</f>
        <v>0</v>
      </c>
      <c r="BE16" s="91"/>
      <c r="BF16" s="36">
        <f>BE16/$T16</f>
        <v>0</v>
      </c>
      <c r="BG16" s="91"/>
      <c r="BH16" s="36">
        <f>BG16/$T16</f>
        <v>0</v>
      </c>
      <c r="BI16" s="91"/>
      <c r="BJ16" s="36">
        <f>BI16/$T16</f>
        <v>0</v>
      </c>
      <c r="BK16" s="91"/>
      <c r="BL16" s="36">
        <f>BK16/$T16</f>
        <v>0</v>
      </c>
      <c r="BM16" s="38" t="s">
        <v>69</v>
      </c>
      <c r="BN16" s="12"/>
      <c r="BQ16" s="51"/>
    </row>
    <row r="17" spans="1:69" ht="6.75" customHeight="1">
      <c r="A17" s="92"/>
      <c r="B17" s="92"/>
      <c r="C17" s="93"/>
      <c r="D17" s="94"/>
      <c r="E17" s="95"/>
      <c r="F17" s="95"/>
      <c r="G17" s="95"/>
      <c r="H17" s="95"/>
      <c r="I17" s="95"/>
      <c r="J17" s="95"/>
      <c r="K17" s="95"/>
      <c r="L17" s="95"/>
      <c r="M17" s="77"/>
      <c r="N17" s="77"/>
      <c r="O17" s="78"/>
      <c r="P17" s="78"/>
      <c r="Q17" s="78"/>
      <c r="R17" s="78"/>
      <c r="S17" s="78"/>
      <c r="T17" s="79"/>
      <c r="U17" s="80"/>
      <c r="V17" s="81"/>
      <c r="W17" s="80"/>
      <c r="X17" s="81"/>
      <c r="Y17" s="80"/>
      <c r="Z17" s="81"/>
      <c r="AA17" s="80"/>
      <c r="AB17" s="81"/>
      <c r="AC17" s="80"/>
      <c r="AD17" s="81"/>
      <c r="AE17" s="80"/>
      <c r="AF17" s="81"/>
      <c r="AG17" s="80"/>
      <c r="AH17" s="81"/>
      <c r="AI17" s="80"/>
      <c r="AJ17" s="81"/>
      <c r="AK17" s="80"/>
      <c r="AL17" s="81"/>
      <c r="AM17" s="80"/>
      <c r="AN17" s="81"/>
      <c r="AO17" s="80"/>
      <c r="AP17" s="81"/>
      <c r="AQ17" s="80"/>
      <c r="AR17" s="81"/>
      <c r="AS17" s="80"/>
      <c r="AT17" s="81"/>
      <c r="AU17" s="80"/>
      <c r="AV17" s="81"/>
      <c r="AW17" s="80"/>
      <c r="AX17" s="81"/>
      <c r="AY17" s="80"/>
      <c r="AZ17" s="81"/>
      <c r="BA17" s="80"/>
      <c r="BB17" s="81"/>
      <c r="BC17" s="80"/>
      <c r="BD17" s="81"/>
      <c r="BE17" s="80"/>
      <c r="BF17" s="81"/>
      <c r="BG17" s="80"/>
      <c r="BH17" s="81"/>
      <c r="BI17" s="80"/>
      <c r="BJ17" s="81"/>
      <c r="BK17" s="80"/>
      <c r="BL17" s="81"/>
      <c r="BM17" s="82"/>
      <c r="BQ17" s="51"/>
    </row>
    <row r="18" spans="1:69" s="72" customFormat="1">
      <c r="A18" s="96" t="s">
        <v>70</v>
      </c>
      <c r="B18" s="40" t="s">
        <v>71</v>
      </c>
      <c r="C18" s="41">
        <v>2</v>
      </c>
      <c r="D18" s="40" t="s">
        <v>72</v>
      </c>
      <c r="E18" s="65">
        <v>5</v>
      </c>
      <c r="F18" s="65">
        <v>5</v>
      </c>
      <c r="G18" s="65">
        <v>5</v>
      </c>
      <c r="H18" s="65">
        <v>5</v>
      </c>
      <c r="I18" s="65">
        <v>5</v>
      </c>
      <c r="J18" s="65">
        <v>5</v>
      </c>
      <c r="K18" s="65">
        <v>5</v>
      </c>
      <c r="L18" s="66">
        <v>5</v>
      </c>
      <c r="M18" s="97">
        <v>5</v>
      </c>
      <c r="N18" s="97">
        <v>4.9524999999999997</v>
      </c>
      <c r="O18" s="98">
        <v>4.9524999999999997</v>
      </c>
      <c r="P18" s="98">
        <v>4.9524999999999997</v>
      </c>
      <c r="Q18" s="98">
        <v>4.9524999999999997</v>
      </c>
      <c r="R18" s="98">
        <v>4.9524999999999997</v>
      </c>
      <c r="S18" s="99">
        <v>4.992</v>
      </c>
      <c r="T18" s="100">
        <v>4.992</v>
      </c>
      <c r="U18" s="91">
        <v>4.952</v>
      </c>
      <c r="V18" s="36">
        <f>U18/$T18</f>
        <v>0.99198717948717952</v>
      </c>
      <c r="W18" s="91">
        <v>5.0325439999999997</v>
      </c>
      <c r="X18" s="36">
        <f>W18/$T18</f>
        <v>1.0081217948717949</v>
      </c>
      <c r="Y18" s="91">
        <v>5.0149999999999997</v>
      </c>
      <c r="Z18" s="36">
        <f>Y18/$T18</f>
        <v>1.0046073717948718</v>
      </c>
      <c r="AA18" s="91">
        <v>4.9950000000000001</v>
      </c>
      <c r="AB18" s="36">
        <f>AA18/$T18</f>
        <v>1.0006009615384615</v>
      </c>
      <c r="AC18" s="91">
        <v>5.008</v>
      </c>
      <c r="AD18" s="36">
        <f>AC18/$T18</f>
        <v>1.0032051282051282</v>
      </c>
      <c r="AE18" s="91"/>
      <c r="AF18" s="36">
        <f>AE18/$T18</f>
        <v>0</v>
      </c>
      <c r="AG18" s="91"/>
      <c r="AH18" s="36">
        <f>AG18/$T18</f>
        <v>0</v>
      </c>
      <c r="AI18" s="91"/>
      <c r="AJ18" s="36">
        <f>AI18/$T18</f>
        <v>0</v>
      </c>
      <c r="AK18" s="91"/>
      <c r="AL18" s="36">
        <f>AK18/$T18</f>
        <v>0</v>
      </c>
      <c r="AM18" s="91"/>
      <c r="AN18" s="36">
        <f>AM18/$T18</f>
        <v>0</v>
      </c>
      <c r="AO18" s="91"/>
      <c r="AP18" s="36">
        <f>AO18/$T18</f>
        <v>0</v>
      </c>
      <c r="AQ18" s="91"/>
      <c r="AR18" s="36">
        <f>AQ18/$T18</f>
        <v>0</v>
      </c>
      <c r="AS18" s="91"/>
      <c r="AT18" s="36">
        <f>AS18/$T18</f>
        <v>0</v>
      </c>
      <c r="AU18" s="91"/>
      <c r="AV18" s="36">
        <f>AU18/$T18</f>
        <v>0</v>
      </c>
      <c r="AW18" s="91"/>
      <c r="AX18" s="36">
        <f>AW18/$T18</f>
        <v>0</v>
      </c>
      <c r="AY18" s="91"/>
      <c r="AZ18" s="36">
        <f>AY18/$T18</f>
        <v>0</v>
      </c>
      <c r="BA18" s="91"/>
      <c r="BB18" s="36">
        <f>BA18/$T18</f>
        <v>0</v>
      </c>
      <c r="BC18" s="91"/>
      <c r="BD18" s="36">
        <f>BC18/$T18</f>
        <v>0</v>
      </c>
      <c r="BE18" s="91"/>
      <c r="BF18" s="36">
        <f>BE18/$T18</f>
        <v>0</v>
      </c>
      <c r="BG18" s="91"/>
      <c r="BH18" s="36">
        <f>BG18/$T18</f>
        <v>0</v>
      </c>
      <c r="BI18" s="91"/>
      <c r="BJ18" s="36">
        <f>BI18/$T18</f>
        <v>0</v>
      </c>
      <c r="BK18" s="91"/>
      <c r="BL18" s="36">
        <f>BK18/$T18</f>
        <v>0</v>
      </c>
      <c r="BM18" s="101" t="s">
        <v>73</v>
      </c>
      <c r="BN18" s="71"/>
      <c r="BQ18" s="51"/>
    </row>
    <row r="19" spans="1:69" ht="25.5" customHeight="1">
      <c r="A19" s="102"/>
      <c r="B19" s="102"/>
      <c r="C19" s="103"/>
      <c r="D19" s="104"/>
      <c r="E19" s="95"/>
      <c r="F19" s="95"/>
      <c r="G19" s="95"/>
      <c r="H19" s="95"/>
      <c r="I19" s="95"/>
      <c r="J19" s="95"/>
      <c r="K19" s="95"/>
      <c r="L19" s="105"/>
      <c r="M19" s="106"/>
      <c r="N19" s="106"/>
      <c r="O19" s="107"/>
      <c r="P19" s="107"/>
      <c r="Q19" s="107"/>
      <c r="R19" s="107"/>
      <c r="S19" s="107"/>
      <c r="T19" s="108"/>
      <c r="U19" s="80"/>
      <c r="V19" s="81"/>
      <c r="W19" s="80"/>
      <c r="X19" s="81"/>
      <c r="Y19" s="80"/>
      <c r="Z19" s="81"/>
      <c r="AA19" s="80"/>
      <c r="AB19" s="81"/>
      <c r="AC19" s="80"/>
      <c r="AD19" s="81"/>
      <c r="AE19" s="80"/>
      <c r="AF19" s="81"/>
      <c r="AG19" s="80"/>
      <c r="AH19" s="81"/>
      <c r="AI19" s="80"/>
      <c r="AJ19" s="81"/>
      <c r="AK19" s="80"/>
      <c r="AL19" s="81"/>
      <c r="AM19" s="80"/>
      <c r="AN19" s="81"/>
      <c r="AO19" s="80"/>
      <c r="AP19" s="81"/>
      <c r="AQ19" s="80"/>
      <c r="AR19" s="81"/>
      <c r="AS19" s="80"/>
      <c r="AT19" s="81"/>
      <c r="AU19" s="80"/>
      <c r="AV19" s="81"/>
      <c r="AW19" s="80"/>
      <c r="AX19" s="81"/>
      <c r="AY19" s="80"/>
      <c r="AZ19" s="81"/>
      <c r="BA19" s="80"/>
      <c r="BB19" s="81"/>
      <c r="BC19" s="80"/>
      <c r="BD19" s="81"/>
      <c r="BE19" s="80"/>
      <c r="BF19" s="81"/>
      <c r="BG19" s="80"/>
      <c r="BH19" s="81"/>
      <c r="BI19" s="80"/>
      <c r="BJ19" s="81"/>
      <c r="BK19" s="80"/>
      <c r="BL19" s="81"/>
      <c r="BM19" s="82"/>
      <c r="BQ19" s="51"/>
    </row>
    <row r="20" spans="1:69">
      <c r="A20" s="40" t="s">
        <v>74</v>
      </c>
      <c r="B20" s="40" t="s">
        <v>75</v>
      </c>
      <c r="C20" s="41">
        <v>9</v>
      </c>
      <c r="D20" s="40" t="s">
        <v>76</v>
      </c>
      <c r="E20" s="44">
        <v>2</v>
      </c>
      <c r="F20" s="44">
        <v>2</v>
      </c>
      <c r="G20" s="44">
        <v>2</v>
      </c>
      <c r="H20" s="44">
        <v>2</v>
      </c>
      <c r="I20" s="44">
        <v>2</v>
      </c>
      <c r="J20" s="44">
        <v>2</v>
      </c>
      <c r="K20" s="109">
        <v>2</v>
      </c>
      <c r="L20" s="110">
        <v>2</v>
      </c>
      <c r="M20" s="111">
        <v>2</v>
      </c>
      <c r="N20" s="111">
        <v>2</v>
      </c>
      <c r="O20" s="112">
        <v>2</v>
      </c>
      <c r="P20" s="112">
        <v>2</v>
      </c>
      <c r="Q20" s="112">
        <v>2</v>
      </c>
      <c r="R20" s="112">
        <v>2</v>
      </c>
      <c r="S20" s="112">
        <v>2</v>
      </c>
      <c r="T20" s="112">
        <v>2</v>
      </c>
      <c r="U20" s="113">
        <v>0.51500000000000001</v>
      </c>
      <c r="V20" s="36">
        <f t="shared" ref="V20:V31" si="23">U20/$T20</f>
        <v>0.25750000000000001</v>
      </c>
      <c r="W20" s="113">
        <v>0.68600000000000005</v>
      </c>
      <c r="X20" s="36">
        <f t="shared" ref="X20:X31" si="24">W20/$T20</f>
        <v>0.34300000000000003</v>
      </c>
      <c r="Y20" s="113">
        <v>0.86299999999999999</v>
      </c>
      <c r="Z20" s="36">
        <f t="shared" ref="Z20:Z31" si="25">Y20/$T20</f>
        <v>0.43149999999999999</v>
      </c>
      <c r="AA20" s="113">
        <v>0.94799999999999995</v>
      </c>
      <c r="AB20" s="36">
        <f t="shared" ref="AB20:AB31" si="26">AA20/$T20</f>
        <v>0.47399999999999998</v>
      </c>
      <c r="AC20" s="113">
        <v>1.0960000000000001</v>
      </c>
      <c r="AD20" s="36">
        <f t="shared" ref="AD20:AD31" si="27">AC20/$T20</f>
        <v>0.54800000000000004</v>
      </c>
      <c r="AE20" s="113"/>
      <c r="AF20" s="36">
        <f t="shared" ref="AF20:AF31" si="28">AE20/$T20</f>
        <v>0</v>
      </c>
      <c r="AG20" s="113"/>
      <c r="AH20" s="36">
        <f t="shared" ref="AH20:AH31" si="29">AG20/$T20</f>
        <v>0</v>
      </c>
      <c r="AI20" s="113"/>
      <c r="AJ20" s="36">
        <f t="shared" ref="AJ20:AJ31" si="30">AI20/$T20</f>
        <v>0</v>
      </c>
      <c r="AK20" s="113"/>
      <c r="AL20" s="36">
        <f t="shared" ref="AL20:AL31" si="31">AK20/$T20</f>
        <v>0</v>
      </c>
      <c r="AM20" s="113"/>
      <c r="AN20" s="36">
        <f t="shared" ref="AN20:AN31" si="32">AM20/$T20</f>
        <v>0</v>
      </c>
      <c r="AO20" s="113"/>
      <c r="AP20" s="36">
        <f t="shared" ref="AP20:AP31" si="33">AO20/$T20</f>
        <v>0</v>
      </c>
      <c r="AQ20" s="113"/>
      <c r="AR20" s="36">
        <f t="shared" ref="AR20:AR31" si="34">AQ20/$T20</f>
        <v>0</v>
      </c>
      <c r="AS20" s="113"/>
      <c r="AT20" s="36">
        <f t="shared" ref="AT20:AT31" si="35">AS20/$T20</f>
        <v>0</v>
      </c>
      <c r="AU20" s="113"/>
      <c r="AV20" s="36">
        <f t="shared" ref="AV20:AV31" si="36">AU20/$T20</f>
        <v>0</v>
      </c>
      <c r="AW20" s="113"/>
      <c r="AX20" s="36">
        <f t="shared" ref="AX20:AX31" si="37">AW20/$T20</f>
        <v>0</v>
      </c>
      <c r="AY20" s="113"/>
      <c r="AZ20" s="36">
        <f t="shared" ref="AZ20:AZ31" si="38">AY20/$T20</f>
        <v>0</v>
      </c>
      <c r="BA20" s="113"/>
      <c r="BB20" s="36">
        <f t="shared" ref="BB20:BB31" si="39">BA20/$T20</f>
        <v>0</v>
      </c>
      <c r="BC20" s="113"/>
      <c r="BD20" s="36">
        <f t="shared" ref="BD20:BD31" si="40">BC20/$T20</f>
        <v>0</v>
      </c>
      <c r="BE20" s="113"/>
      <c r="BF20" s="36">
        <f t="shared" ref="BF20:BF31" si="41">BE20/$T20</f>
        <v>0</v>
      </c>
      <c r="BG20" s="113"/>
      <c r="BH20" s="36">
        <f t="shared" ref="BH20:BH31" si="42">BG20/$T20</f>
        <v>0</v>
      </c>
      <c r="BI20" s="113"/>
      <c r="BJ20" s="36">
        <f t="shared" ref="BJ20:BJ31" si="43">BI20/$T20</f>
        <v>0</v>
      </c>
      <c r="BK20" s="113"/>
      <c r="BL20" s="36">
        <f t="shared" ref="BL20:BL31" si="44">BK20/$T20</f>
        <v>0</v>
      </c>
      <c r="BM20" s="38" t="s">
        <v>77</v>
      </c>
      <c r="BQ20" s="51"/>
    </row>
    <row r="21" spans="1:69" ht="12" customHeight="1">
      <c r="A21" s="40" t="s">
        <v>74</v>
      </c>
      <c r="B21" s="40" t="s">
        <v>78</v>
      </c>
      <c r="C21" s="41">
        <v>23</v>
      </c>
      <c r="D21" s="40" t="s">
        <v>79</v>
      </c>
      <c r="E21" s="44">
        <v>3</v>
      </c>
      <c r="F21" s="44">
        <v>3</v>
      </c>
      <c r="G21" s="44">
        <v>3</v>
      </c>
      <c r="H21" s="44">
        <v>3</v>
      </c>
      <c r="I21" s="44">
        <v>3</v>
      </c>
      <c r="J21" s="44">
        <v>3</v>
      </c>
      <c r="K21" s="109">
        <v>3</v>
      </c>
      <c r="L21" s="110">
        <v>3</v>
      </c>
      <c r="M21" s="114">
        <v>3.45</v>
      </c>
      <c r="N21" s="114">
        <v>3.41</v>
      </c>
      <c r="O21" s="115">
        <v>3.41</v>
      </c>
      <c r="P21" s="115">
        <v>3.41</v>
      </c>
      <c r="Q21" s="115">
        <v>3.41</v>
      </c>
      <c r="R21" s="115">
        <v>3.41</v>
      </c>
      <c r="S21" s="115">
        <v>3.41</v>
      </c>
      <c r="T21" s="115">
        <v>3.41</v>
      </c>
      <c r="U21" s="48">
        <v>3.2749999999999999</v>
      </c>
      <c r="V21" s="36">
        <f t="shared" si="23"/>
        <v>0.96041055718475066</v>
      </c>
      <c r="W21" s="48">
        <v>3.41</v>
      </c>
      <c r="X21" s="36">
        <f t="shared" si="24"/>
        <v>1</v>
      </c>
      <c r="Y21" s="48">
        <v>3.41</v>
      </c>
      <c r="Z21" s="36">
        <f t="shared" si="25"/>
        <v>1</v>
      </c>
      <c r="AA21" s="48">
        <v>3.41</v>
      </c>
      <c r="AB21" s="36">
        <f t="shared" si="26"/>
        <v>1</v>
      </c>
      <c r="AC21" s="48">
        <v>3.41</v>
      </c>
      <c r="AD21" s="36">
        <f t="shared" si="27"/>
        <v>1</v>
      </c>
      <c r="AE21" s="48"/>
      <c r="AF21" s="36">
        <f t="shared" si="28"/>
        <v>0</v>
      </c>
      <c r="AG21" s="48"/>
      <c r="AH21" s="36">
        <f t="shared" si="29"/>
        <v>0</v>
      </c>
      <c r="AI21" s="48"/>
      <c r="AJ21" s="36">
        <f t="shared" si="30"/>
        <v>0</v>
      </c>
      <c r="AK21" s="48"/>
      <c r="AL21" s="36">
        <f t="shared" si="31"/>
        <v>0</v>
      </c>
      <c r="AM21" s="48"/>
      <c r="AN21" s="36">
        <f t="shared" si="32"/>
        <v>0</v>
      </c>
      <c r="AO21" s="48"/>
      <c r="AP21" s="36">
        <f t="shared" si="33"/>
        <v>0</v>
      </c>
      <c r="AQ21" s="48"/>
      <c r="AR21" s="36">
        <f t="shared" si="34"/>
        <v>0</v>
      </c>
      <c r="AS21" s="48"/>
      <c r="AT21" s="36">
        <f t="shared" si="35"/>
        <v>0</v>
      </c>
      <c r="AU21" s="48"/>
      <c r="AV21" s="36">
        <f t="shared" si="36"/>
        <v>0</v>
      </c>
      <c r="AW21" s="48"/>
      <c r="AX21" s="36">
        <f t="shared" si="37"/>
        <v>0</v>
      </c>
      <c r="AY21" s="48"/>
      <c r="AZ21" s="36">
        <f t="shared" si="38"/>
        <v>0</v>
      </c>
      <c r="BA21" s="48"/>
      <c r="BB21" s="36">
        <f t="shared" si="39"/>
        <v>0</v>
      </c>
      <c r="BC21" s="48"/>
      <c r="BD21" s="36">
        <f t="shared" si="40"/>
        <v>0</v>
      </c>
      <c r="BE21" s="48"/>
      <c r="BF21" s="36">
        <f t="shared" si="41"/>
        <v>0</v>
      </c>
      <c r="BG21" s="48"/>
      <c r="BH21" s="36">
        <f t="shared" si="42"/>
        <v>0</v>
      </c>
      <c r="BI21" s="48"/>
      <c r="BJ21" s="36">
        <f t="shared" si="43"/>
        <v>0</v>
      </c>
      <c r="BK21" s="48"/>
      <c r="BL21" s="36">
        <f t="shared" si="44"/>
        <v>0</v>
      </c>
      <c r="BM21" s="38" t="s">
        <v>44</v>
      </c>
      <c r="BQ21" s="51"/>
    </row>
    <row r="22" spans="1:69">
      <c r="A22" s="40" t="s">
        <v>74</v>
      </c>
      <c r="B22" s="40" t="s">
        <v>80</v>
      </c>
      <c r="C22" s="41">
        <v>13</v>
      </c>
      <c r="D22" s="40" t="s">
        <v>81</v>
      </c>
      <c r="E22" s="44">
        <v>2.1</v>
      </c>
      <c r="F22" s="44">
        <v>2.1</v>
      </c>
      <c r="G22" s="44">
        <v>2.1</v>
      </c>
      <c r="H22" s="44">
        <v>2.1</v>
      </c>
      <c r="I22" s="44">
        <v>2.1</v>
      </c>
      <c r="J22" s="44">
        <v>2.1</v>
      </c>
      <c r="K22" s="109">
        <v>2.1</v>
      </c>
      <c r="L22" s="110">
        <v>2.1</v>
      </c>
      <c r="M22" s="114">
        <v>2.1</v>
      </c>
      <c r="N22" s="114">
        <v>2.1</v>
      </c>
      <c r="O22" s="115">
        <v>2.1</v>
      </c>
      <c r="P22" s="115">
        <v>2.1</v>
      </c>
      <c r="Q22" s="115">
        <v>2.1</v>
      </c>
      <c r="R22" s="115">
        <v>2.1</v>
      </c>
      <c r="S22" s="115">
        <v>2.1</v>
      </c>
      <c r="T22" s="115">
        <v>2.1</v>
      </c>
      <c r="U22" s="48">
        <v>1.069</v>
      </c>
      <c r="V22" s="36">
        <f t="shared" si="23"/>
        <v>0.50904761904761897</v>
      </c>
      <c r="W22" s="48">
        <v>1.1399999999999999</v>
      </c>
      <c r="X22" s="36">
        <f t="shared" si="24"/>
        <v>0.54285714285714282</v>
      </c>
      <c r="Y22" s="48">
        <v>1.5720000000000001</v>
      </c>
      <c r="Z22" s="36">
        <f t="shared" si="25"/>
        <v>0.74857142857142855</v>
      </c>
      <c r="AA22" s="48">
        <v>1.319</v>
      </c>
      <c r="AB22" s="36">
        <f t="shared" si="26"/>
        <v>0.62809523809523804</v>
      </c>
      <c r="AC22" s="48">
        <v>1.425</v>
      </c>
      <c r="AD22" s="36">
        <f>AC22/$T22</f>
        <v>0.6785714285714286</v>
      </c>
      <c r="AE22" s="48"/>
      <c r="AF22" s="36">
        <f t="shared" si="28"/>
        <v>0</v>
      </c>
      <c r="AG22" s="48"/>
      <c r="AH22" s="36">
        <f t="shared" si="29"/>
        <v>0</v>
      </c>
      <c r="AI22" s="48"/>
      <c r="AJ22" s="36">
        <f t="shared" si="30"/>
        <v>0</v>
      </c>
      <c r="AK22" s="48"/>
      <c r="AL22" s="36">
        <f t="shared" si="31"/>
        <v>0</v>
      </c>
      <c r="AM22" s="48"/>
      <c r="AN22" s="36">
        <f t="shared" si="32"/>
        <v>0</v>
      </c>
      <c r="AO22" s="48"/>
      <c r="AP22" s="36">
        <f t="shared" si="33"/>
        <v>0</v>
      </c>
      <c r="AQ22" s="48"/>
      <c r="AR22" s="36">
        <f t="shared" si="34"/>
        <v>0</v>
      </c>
      <c r="AS22" s="48"/>
      <c r="AT22" s="36">
        <f t="shared" si="35"/>
        <v>0</v>
      </c>
      <c r="AU22" s="48"/>
      <c r="AV22" s="36">
        <f t="shared" si="36"/>
        <v>0</v>
      </c>
      <c r="AW22" s="48"/>
      <c r="AX22" s="36">
        <f t="shared" si="37"/>
        <v>0</v>
      </c>
      <c r="AY22" s="48"/>
      <c r="AZ22" s="36">
        <f t="shared" si="38"/>
        <v>0</v>
      </c>
      <c r="BA22" s="48"/>
      <c r="BB22" s="36">
        <f t="shared" si="39"/>
        <v>0</v>
      </c>
      <c r="BC22" s="48"/>
      <c r="BD22" s="36">
        <f t="shared" si="40"/>
        <v>0</v>
      </c>
      <c r="BE22" s="48"/>
      <c r="BF22" s="36">
        <f t="shared" si="41"/>
        <v>0</v>
      </c>
      <c r="BG22" s="48"/>
      <c r="BH22" s="36">
        <f t="shared" si="42"/>
        <v>0</v>
      </c>
      <c r="BI22" s="48"/>
      <c r="BJ22" s="36">
        <f t="shared" si="43"/>
        <v>0</v>
      </c>
      <c r="BK22" s="48"/>
      <c r="BL22" s="36">
        <f t="shared" si="44"/>
        <v>0</v>
      </c>
      <c r="BM22" s="116" t="s">
        <v>82</v>
      </c>
    </row>
    <row r="23" spans="1:69">
      <c r="A23" s="40" t="s">
        <v>74</v>
      </c>
      <c r="B23" s="40" t="s">
        <v>83</v>
      </c>
      <c r="C23" s="41">
        <v>14</v>
      </c>
      <c r="D23" s="40" t="s">
        <v>84</v>
      </c>
      <c r="E23" s="44">
        <v>4.93</v>
      </c>
      <c r="F23" s="44">
        <v>4.93</v>
      </c>
      <c r="G23" s="44">
        <v>4.93</v>
      </c>
      <c r="H23" s="44">
        <v>4.93</v>
      </c>
      <c r="I23" s="44">
        <v>4.93</v>
      </c>
      <c r="J23" s="44">
        <v>4.93</v>
      </c>
      <c r="K23" s="109">
        <v>4.93</v>
      </c>
      <c r="L23" s="110">
        <v>4.93</v>
      </c>
      <c r="M23" s="114">
        <v>4.93</v>
      </c>
      <c r="N23" s="114">
        <v>4.93</v>
      </c>
      <c r="O23" s="115">
        <v>4.93</v>
      </c>
      <c r="P23" s="115">
        <v>4.93</v>
      </c>
      <c r="Q23" s="115">
        <v>4.93</v>
      </c>
      <c r="R23" s="115">
        <v>4.93</v>
      </c>
      <c r="S23" s="115">
        <v>4.93</v>
      </c>
      <c r="T23" s="115">
        <v>4.93</v>
      </c>
      <c r="U23" s="48">
        <v>4.93</v>
      </c>
      <c r="V23" s="36">
        <f t="shared" si="23"/>
        <v>1</v>
      </c>
      <c r="W23" s="48">
        <v>4.93</v>
      </c>
      <c r="X23" s="36">
        <f t="shared" si="24"/>
        <v>1</v>
      </c>
      <c r="Y23" s="48">
        <v>4.93</v>
      </c>
      <c r="Z23" s="36">
        <f t="shared" si="25"/>
        <v>1</v>
      </c>
      <c r="AA23" s="48">
        <v>4.93</v>
      </c>
      <c r="AB23" s="36">
        <f t="shared" si="26"/>
        <v>1</v>
      </c>
      <c r="AC23" s="48">
        <v>4.93</v>
      </c>
      <c r="AD23" s="36">
        <f t="shared" si="27"/>
        <v>1</v>
      </c>
      <c r="AE23" s="48"/>
      <c r="AF23" s="36">
        <f t="shared" si="28"/>
        <v>0</v>
      </c>
      <c r="AG23" s="48"/>
      <c r="AH23" s="36">
        <f t="shared" si="29"/>
        <v>0</v>
      </c>
      <c r="AI23" s="48"/>
      <c r="AJ23" s="36">
        <f t="shared" si="30"/>
        <v>0</v>
      </c>
      <c r="AK23" s="48"/>
      <c r="AL23" s="36">
        <f t="shared" si="31"/>
        <v>0</v>
      </c>
      <c r="AM23" s="48"/>
      <c r="AN23" s="36">
        <f t="shared" si="32"/>
        <v>0</v>
      </c>
      <c r="AO23" s="48"/>
      <c r="AP23" s="36">
        <f t="shared" si="33"/>
        <v>0</v>
      </c>
      <c r="AQ23" s="48"/>
      <c r="AR23" s="36">
        <f t="shared" si="34"/>
        <v>0</v>
      </c>
      <c r="AS23" s="48"/>
      <c r="AT23" s="36">
        <f t="shared" si="35"/>
        <v>0</v>
      </c>
      <c r="AU23" s="48"/>
      <c r="AV23" s="36">
        <f t="shared" si="36"/>
        <v>0</v>
      </c>
      <c r="AW23" s="48"/>
      <c r="AX23" s="36">
        <f t="shared" si="37"/>
        <v>0</v>
      </c>
      <c r="AY23" s="48"/>
      <c r="AZ23" s="36">
        <f t="shared" si="38"/>
        <v>0</v>
      </c>
      <c r="BA23" s="48"/>
      <c r="BB23" s="36">
        <f t="shared" si="39"/>
        <v>0</v>
      </c>
      <c r="BC23" s="48"/>
      <c r="BD23" s="36">
        <f t="shared" si="40"/>
        <v>0</v>
      </c>
      <c r="BE23" s="48"/>
      <c r="BF23" s="36">
        <f t="shared" si="41"/>
        <v>0</v>
      </c>
      <c r="BG23" s="48"/>
      <c r="BH23" s="36">
        <f t="shared" si="42"/>
        <v>0</v>
      </c>
      <c r="BI23" s="48"/>
      <c r="BJ23" s="36">
        <f t="shared" si="43"/>
        <v>0</v>
      </c>
      <c r="BK23" s="48"/>
      <c r="BL23" s="36">
        <f t="shared" si="44"/>
        <v>0</v>
      </c>
      <c r="BM23" s="38" t="s">
        <v>85</v>
      </c>
    </row>
    <row r="24" spans="1:69">
      <c r="A24" s="40" t="s">
        <v>74</v>
      </c>
      <c r="B24" s="40" t="s">
        <v>86</v>
      </c>
      <c r="C24" s="41">
        <v>42</v>
      </c>
      <c r="D24" s="40" t="s">
        <v>87</v>
      </c>
      <c r="E24" s="44">
        <v>33.76</v>
      </c>
      <c r="F24" s="44">
        <v>47.3</v>
      </c>
      <c r="G24" s="44">
        <v>44.6</v>
      </c>
      <c r="H24" s="44">
        <v>44.6</v>
      </c>
      <c r="I24" s="44">
        <v>44.6</v>
      </c>
      <c r="J24" s="44">
        <v>44.6</v>
      </c>
      <c r="K24" s="109">
        <v>44.6</v>
      </c>
      <c r="L24" s="110">
        <v>44.6</v>
      </c>
      <c r="M24" s="114">
        <v>44.6</v>
      </c>
      <c r="N24" s="114">
        <v>44.6</v>
      </c>
      <c r="O24" s="115">
        <v>44.6</v>
      </c>
      <c r="P24" s="115">
        <v>44.6</v>
      </c>
      <c r="Q24" s="115">
        <v>44.6</v>
      </c>
      <c r="R24" s="115">
        <v>44.6</v>
      </c>
      <c r="S24" s="115">
        <v>44.6</v>
      </c>
      <c r="T24" s="115">
        <v>44.6</v>
      </c>
      <c r="U24" s="48">
        <v>25.209</v>
      </c>
      <c r="V24" s="36">
        <f t="shared" si="23"/>
        <v>0.5652242152466368</v>
      </c>
      <c r="W24" s="48">
        <v>28.998000000000001</v>
      </c>
      <c r="X24" s="36">
        <f t="shared" si="24"/>
        <v>0.65017937219730937</v>
      </c>
      <c r="Y24" s="48">
        <v>31.960999999999999</v>
      </c>
      <c r="Z24" s="36">
        <f t="shared" si="25"/>
        <v>0.71661434977578464</v>
      </c>
      <c r="AA24" s="48">
        <v>35.594000000000001</v>
      </c>
      <c r="AB24" s="36">
        <f t="shared" si="26"/>
        <v>0.79807174887892374</v>
      </c>
      <c r="AC24" s="48">
        <v>41.014000000000003</v>
      </c>
      <c r="AD24" s="36">
        <f t="shared" si="27"/>
        <v>0.91959641255605384</v>
      </c>
      <c r="AE24" s="48"/>
      <c r="AF24" s="36">
        <f t="shared" si="28"/>
        <v>0</v>
      </c>
      <c r="AG24" s="48"/>
      <c r="AH24" s="36">
        <f t="shared" si="29"/>
        <v>0</v>
      </c>
      <c r="AI24" s="48"/>
      <c r="AJ24" s="36">
        <f t="shared" si="30"/>
        <v>0</v>
      </c>
      <c r="AK24" s="48"/>
      <c r="AL24" s="36">
        <f t="shared" si="31"/>
        <v>0</v>
      </c>
      <c r="AM24" s="48"/>
      <c r="AN24" s="36">
        <f t="shared" si="32"/>
        <v>0</v>
      </c>
      <c r="AO24" s="48"/>
      <c r="AP24" s="36">
        <f t="shared" si="33"/>
        <v>0</v>
      </c>
      <c r="AQ24" s="48"/>
      <c r="AR24" s="36">
        <f t="shared" si="34"/>
        <v>0</v>
      </c>
      <c r="AS24" s="48"/>
      <c r="AT24" s="36">
        <f t="shared" si="35"/>
        <v>0</v>
      </c>
      <c r="AU24" s="48"/>
      <c r="AV24" s="36">
        <f t="shared" si="36"/>
        <v>0</v>
      </c>
      <c r="AW24" s="48"/>
      <c r="AX24" s="36">
        <f t="shared" si="37"/>
        <v>0</v>
      </c>
      <c r="AY24" s="48"/>
      <c r="AZ24" s="36">
        <f t="shared" si="38"/>
        <v>0</v>
      </c>
      <c r="BA24" s="48"/>
      <c r="BB24" s="36">
        <f t="shared" si="39"/>
        <v>0</v>
      </c>
      <c r="BC24" s="48"/>
      <c r="BD24" s="36">
        <f t="shared" si="40"/>
        <v>0</v>
      </c>
      <c r="BE24" s="48"/>
      <c r="BF24" s="36">
        <f t="shared" si="41"/>
        <v>0</v>
      </c>
      <c r="BG24" s="48"/>
      <c r="BH24" s="36">
        <f t="shared" si="42"/>
        <v>0</v>
      </c>
      <c r="BI24" s="48"/>
      <c r="BJ24" s="36">
        <f t="shared" si="43"/>
        <v>0</v>
      </c>
      <c r="BK24" s="48"/>
      <c r="BL24" s="36">
        <f t="shared" si="44"/>
        <v>0</v>
      </c>
      <c r="BM24" s="101" t="s">
        <v>88</v>
      </c>
      <c r="BN24" s="117"/>
    </row>
    <row r="25" spans="1:69">
      <c r="A25" s="40" t="s">
        <v>74</v>
      </c>
      <c r="B25" s="40" t="s">
        <v>89</v>
      </c>
      <c r="C25" s="41">
        <v>30</v>
      </c>
      <c r="D25" s="40" t="s">
        <v>81</v>
      </c>
      <c r="E25" s="44">
        <v>4</v>
      </c>
      <c r="F25" s="44">
        <v>4</v>
      </c>
      <c r="G25" s="44">
        <v>4</v>
      </c>
      <c r="H25" s="44">
        <v>4</v>
      </c>
      <c r="I25" s="44">
        <v>4</v>
      </c>
      <c r="J25" s="44">
        <v>4</v>
      </c>
      <c r="K25" s="109">
        <v>4</v>
      </c>
      <c r="L25" s="110">
        <v>4</v>
      </c>
      <c r="M25" s="114">
        <v>4.0999999999999996</v>
      </c>
      <c r="N25" s="114">
        <v>4.0999999999999996</v>
      </c>
      <c r="O25" s="115">
        <v>4.0999999999999996</v>
      </c>
      <c r="P25" s="115">
        <v>4.0999999999999996</v>
      </c>
      <c r="Q25" s="115">
        <v>4.0999999999999996</v>
      </c>
      <c r="R25" s="115">
        <v>4.0999999999999996</v>
      </c>
      <c r="S25" s="115">
        <v>4.0999999999999996</v>
      </c>
      <c r="T25" s="115">
        <v>4.0999999999999996</v>
      </c>
      <c r="U25" s="118">
        <v>3.1</v>
      </c>
      <c r="V25" s="36">
        <f t="shared" si="23"/>
        <v>0.75609756097560987</v>
      </c>
      <c r="W25" s="118">
        <v>3.49</v>
      </c>
      <c r="X25" s="36">
        <f t="shared" si="24"/>
        <v>0.85121951219512204</v>
      </c>
      <c r="Y25" s="48">
        <v>3.536</v>
      </c>
      <c r="Z25" s="36">
        <f t="shared" si="25"/>
        <v>0.862439024390244</v>
      </c>
      <c r="AA25" s="48">
        <v>3.504</v>
      </c>
      <c r="AB25" s="36">
        <f t="shared" si="26"/>
        <v>0.85463414634146351</v>
      </c>
      <c r="AC25" s="48">
        <v>3.9260000000000002</v>
      </c>
      <c r="AD25" s="36">
        <f t="shared" si="27"/>
        <v>0.95756097560975617</v>
      </c>
      <c r="AE25" s="48"/>
      <c r="AF25" s="36">
        <f t="shared" si="28"/>
        <v>0</v>
      </c>
      <c r="AG25" s="48"/>
      <c r="AH25" s="36">
        <f t="shared" si="29"/>
        <v>0</v>
      </c>
      <c r="AI25" s="48"/>
      <c r="AJ25" s="36">
        <f t="shared" si="30"/>
        <v>0</v>
      </c>
      <c r="AK25" s="48"/>
      <c r="AL25" s="36">
        <f t="shared" si="31"/>
        <v>0</v>
      </c>
      <c r="AM25" s="48"/>
      <c r="AN25" s="36">
        <f t="shared" si="32"/>
        <v>0</v>
      </c>
      <c r="AO25" s="48"/>
      <c r="AP25" s="36">
        <f t="shared" si="33"/>
        <v>0</v>
      </c>
      <c r="AQ25" s="48"/>
      <c r="AR25" s="36">
        <f t="shared" si="34"/>
        <v>0</v>
      </c>
      <c r="AS25" s="48"/>
      <c r="AT25" s="36">
        <f t="shared" si="35"/>
        <v>0</v>
      </c>
      <c r="AU25" s="48"/>
      <c r="AV25" s="36">
        <f t="shared" si="36"/>
        <v>0</v>
      </c>
      <c r="AW25" s="48"/>
      <c r="AX25" s="36">
        <f t="shared" si="37"/>
        <v>0</v>
      </c>
      <c r="AY25" s="48"/>
      <c r="AZ25" s="36">
        <f t="shared" si="38"/>
        <v>0</v>
      </c>
      <c r="BA25" s="48"/>
      <c r="BB25" s="36">
        <f t="shared" si="39"/>
        <v>0</v>
      </c>
      <c r="BC25" s="48"/>
      <c r="BD25" s="36">
        <f t="shared" si="40"/>
        <v>0</v>
      </c>
      <c r="BE25" s="48"/>
      <c r="BF25" s="36">
        <f t="shared" si="41"/>
        <v>0</v>
      </c>
      <c r="BG25" s="48"/>
      <c r="BH25" s="36">
        <f t="shared" si="42"/>
        <v>0</v>
      </c>
      <c r="BI25" s="48"/>
      <c r="BJ25" s="36">
        <f t="shared" si="43"/>
        <v>0</v>
      </c>
      <c r="BK25" s="48"/>
      <c r="BL25" s="36">
        <f t="shared" si="44"/>
        <v>0</v>
      </c>
      <c r="BM25" s="116" t="s">
        <v>82</v>
      </c>
    </row>
    <row r="26" spans="1:69">
      <c r="A26" s="40" t="s">
        <v>74</v>
      </c>
      <c r="B26" s="40" t="s">
        <v>90</v>
      </c>
      <c r="C26" s="41">
        <v>11</v>
      </c>
      <c r="D26" s="40" t="s">
        <v>76</v>
      </c>
      <c r="E26" s="44">
        <v>1.87</v>
      </c>
      <c r="F26" s="44">
        <v>1.87</v>
      </c>
      <c r="G26" s="44">
        <v>1.87</v>
      </c>
      <c r="H26" s="44">
        <v>1.87</v>
      </c>
      <c r="I26" s="44">
        <v>1.87</v>
      </c>
      <c r="J26" s="44">
        <v>1.87</v>
      </c>
      <c r="K26" s="109">
        <v>1.87</v>
      </c>
      <c r="L26" s="110">
        <v>1.87</v>
      </c>
      <c r="M26" s="114">
        <v>1.87</v>
      </c>
      <c r="N26" s="114">
        <v>1.87</v>
      </c>
      <c r="O26" s="115">
        <v>1.87</v>
      </c>
      <c r="P26" s="115">
        <v>1.87</v>
      </c>
      <c r="Q26" s="115">
        <v>1.87</v>
      </c>
      <c r="R26" s="115">
        <v>1.87</v>
      </c>
      <c r="S26" s="115">
        <v>1.87</v>
      </c>
      <c r="T26" s="115">
        <v>1.87</v>
      </c>
      <c r="U26" s="48">
        <v>1.86</v>
      </c>
      <c r="V26" s="36">
        <f t="shared" si="23"/>
        <v>0.99465240641711228</v>
      </c>
      <c r="W26" s="48">
        <v>1.87</v>
      </c>
      <c r="X26" s="36">
        <f t="shared" si="24"/>
        <v>1</v>
      </c>
      <c r="Y26" s="48">
        <v>1.857</v>
      </c>
      <c r="Z26" s="36">
        <f t="shared" si="25"/>
        <v>0.99304812834224587</v>
      </c>
      <c r="AA26" s="48">
        <v>1.845</v>
      </c>
      <c r="AB26" s="36">
        <f t="shared" si="26"/>
        <v>0.9866310160427807</v>
      </c>
      <c r="AC26" s="48">
        <v>1.87</v>
      </c>
      <c r="AD26" s="36">
        <f t="shared" si="27"/>
        <v>1</v>
      </c>
      <c r="AE26" s="48"/>
      <c r="AF26" s="36">
        <f t="shared" si="28"/>
        <v>0</v>
      </c>
      <c r="AG26" s="48"/>
      <c r="AH26" s="36">
        <f t="shared" si="29"/>
        <v>0</v>
      </c>
      <c r="AI26" s="48"/>
      <c r="AJ26" s="36">
        <f t="shared" si="30"/>
        <v>0</v>
      </c>
      <c r="AK26" s="48"/>
      <c r="AL26" s="36">
        <f t="shared" si="31"/>
        <v>0</v>
      </c>
      <c r="AM26" s="48"/>
      <c r="AN26" s="36">
        <f t="shared" si="32"/>
        <v>0</v>
      </c>
      <c r="AO26" s="48"/>
      <c r="AP26" s="36">
        <f t="shared" si="33"/>
        <v>0</v>
      </c>
      <c r="AQ26" s="48"/>
      <c r="AR26" s="36">
        <f t="shared" si="34"/>
        <v>0</v>
      </c>
      <c r="AS26" s="48"/>
      <c r="AT26" s="36">
        <f t="shared" si="35"/>
        <v>0</v>
      </c>
      <c r="AU26" s="48"/>
      <c r="AV26" s="36">
        <f t="shared" si="36"/>
        <v>0</v>
      </c>
      <c r="AW26" s="48"/>
      <c r="AX26" s="36">
        <f t="shared" si="37"/>
        <v>0</v>
      </c>
      <c r="AY26" s="48"/>
      <c r="AZ26" s="36">
        <f t="shared" si="38"/>
        <v>0</v>
      </c>
      <c r="BA26" s="48"/>
      <c r="BB26" s="36">
        <f t="shared" si="39"/>
        <v>0</v>
      </c>
      <c r="BC26" s="48"/>
      <c r="BD26" s="36">
        <f t="shared" si="40"/>
        <v>0</v>
      </c>
      <c r="BE26" s="48"/>
      <c r="BF26" s="36">
        <f t="shared" si="41"/>
        <v>0</v>
      </c>
      <c r="BG26" s="48"/>
      <c r="BH26" s="36">
        <f t="shared" si="42"/>
        <v>0</v>
      </c>
      <c r="BI26" s="48"/>
      <c r="BJ26" s="36">
        <f t="shared" si="43"/>
        <v>0</v>
      </c>
      <c r="BK26" s="48"/>
      <c r="BL26" s="36">
        <f t="shared" si="44"/>
        <v>0</v>
      </c>
      <c r="BM26" s="38" t="s">
        <v>77</v>
      </c>
    </row>
    <row r="27" spans="1:69">
      <c r="A27" s="40" t="s">
        <v>74</v>
      </c>
      <c r="B27" s="40" t="s">
        <v>91</v>
      </c>
      <c r="C27" s="41">
        <v>24</v>
      </c>
      <c r="D27" s="40" t="s">
        <v>79</v>
      </c>
      <c r="E27" s="44">
        <v>8</v>
      </c>
      <c r="F27" s="44">
        <v>8</v>
      </c>
      <c r="G27" s="44">
        <v>8</v>
      </c>
      <c r="H27" s="44">
        <v>8</v>
      </c>
      <c r="I27" s="44">
        <v>8</v>
      </c>
      <c r="J27" s="44">
        <v>8</v>
      </c>
      <c r="K27" s="109">
        <v>8</v>
      </c>
      <c r="L27" s="110">
        <v>8</v>
      </c>
      <c r="M27" s="114">
        <v>8</v>
      </c>
      <c r="N27" s="114">
        <v>8</v>
      </c>
      <c r="O27" s="115">
        <v>8</v>
      </c>
      <c r="P27" s="115">
        <v>8</v>
      </c>
      <c r="Q27" s="115">
        <v>8</v>
      </c>
      <c r="R27" s="115">
        <v>8</v>
      </c>
      <c r="S27" s="115">
        <v>8</v>
      </c>
      <c r="T27" s="115">
        <v>8</v>
      </c>
      <c r="U27" s="48">
        <v>7.75</v>
      </c>
      <c r="V27" s="36">
        <f t="shared" si="23"/>
        <v>0.96875</v>
      </c>
      <c r="W27" s="48">
        <v>8</v>
      </c>
      <c r="X27" s="36">
        <f t="shared" si="24"/>
        <v>1</v>
      </c>
      <c r="Y27" s="48">
        <v>8</v>
      </c>
      <c r="Z27" s="36">
        <f t="shared" si="25"/>
        <v>1</v>
      </c>
      <c r="AA27" s="48">
        <v>8</v>
      </c>
      <c r="AB27" s="36">
        <f t="shared" si="26"/>
        <v>1</v>
      </c>
      <c r="AC27" s="48">
        <v>8</v>
      </c>
      <c r="AD27" s="36">
        <f t="shared" si="27"/>
        <v>1</v>
      </c>
      <c r="AE27" s="48"/>
      <c r="AF27" s="36">
        <f t="shared" si="28"/>
        <v>0</v>
      </c>
      <c r="AG27" s="48"/>
      <c r="AH27" s="36">
        <f t="shared" si="29"/>
        <v>0</v>
      </c>
      <c r="AI27" s="48"/>
      <c r="AJ27" s="36">
        <f t="shared" si="30"/>
        <v>0</v>
      </c>
      <c r="AK27" s="48"/>
      <c r="AL27" s="36">
        <f t="shared" si="31"/>
        <v>0</v>
      </c>
      <c r="AM27" s="48"/>
      <c r="AN27" s="36">
        <f t="shared" si="32"/>
        <v>0</v>
      </c>
      <c r="AO27" s="48"/>
      <c r="AP27" s="36">
        <f t="shared" si="33"/>
        <v>0</v>
      </c>
      <c r="AQ27" s="48"/>
      <c r="AR27" s="36">
        <f t="shared" si="34"/>
        <v>0</v>
      </c>
      <c r="AS27" s="48"/>
      <c r="AT27" s="36">
        <f t="shared" si="35"/>
        <v>0</v>
      </c>
      <c r="AU27" s="48"/>
      <c r="AV27" s="36">
        <f t="shared" si="36"/>
        <v>0</v>
      </c>
      <c r="AW27" s="48"/>
      <c r="AX27" s="36">
        <f t="shared" si="37"/>
        <v>0</v>
      </c>
      <c r="AY27" s="48"/>
      <c r="AZ27" s="36">
        <f t="shared" si="38"/>
        <v>0</v>
      </c>
      <c r="BA27" s="48"/>
      <c r="BB27" s="36">
        <f t="shared" si="39"/>
        <v>0</v>
      </c>
      <c r="BC27" s="48"/>
      <c r="BD27" s="36">
        <f t="shared" si="40"/>
        <v>0</v>
      </c>
      <c r="BE27" s="48"/>
      <c r="BF27" s="36">
        <f t="shared" si="41"/>
        <v>0</v>
      </c>
      <c r="BG27" s="48"/>
      <c r="BH27" s="36">
        <f t="shared" si="42"/>
        <v>0</v>
      </c>
      <c r="BI27" s="48"/>
      <c r="BJ27" s="36">
        <f t="shared" si="43"/>
        <v>0</v>
      </c>
      <c r="BK27" s="48"/>
      <c r="BL27" s="36">
        <f t="shared" si="44"/>
        <v>0</v>
      </c>
      <c r="BM27" s="38" t="s">
        <v>44</v>
      </c>
    </row>
    <row r="28" spans="1:69">
      <c r="A28" s="40" t="s">
        <v>74</v>
      </c>
      <c r="B28" s="40" t="s">
        <v>92</v>
      </c>
      <c r="C28" s="41">
        <v>12</v>
      </c>
      <c r="D28" s="40" t="s">
        <v>93</v>
      </c>
      <c r="E28" s="44">
        <v>4</v>
      </c>
      <c r="F28" s="44">
        <v>4</v>
      </c>
      <c r="G28" s="44">
        <v>4</v>
      </c>
      <c r="H28" s="44">
        <v>4</v>
      </c>
      <c r="I28" s="44">
        <v>4</v>
      </c>
      <c r="J28" s="44">
        <v>4</v>
      </c>
      <c r="K28" s="109">
        <v>4</v>
      </c>
      <c r="L28" s="110">
        <v>4</v>
      </c>
      <c r="M28" s="114">
        <v>4</v>
      </c>
      <c r="N28" s="114">
        <v>4</v>
      </c>
      <c r="O28" s="115">
        <v>4</v>
      </c>
      <c r="P28" s="115">
        <v>4</v>
      </c>
      <c r="Q28" s="115">
        <v>4</v>
      </c>
      <c r="R28" s="115">
        <v>4</v>
      </c>
      <c r="S28" s="115">
        <v>4</v>
      </c>
      <c r="T28" s="115">
        <v>4</v>
      </c>
      <c r="U28" s="48">
        <v>3.59</v>
      </c>
      <c r="V28" s="36">
        <f t="shared" si="23"/>
        <v>0.89749999999999996</v>
      </c>
      <c r="W28" s="48">
        <v>4</v>
      </c>
      <c r="X28" s="36">
        <f t="shared" si="24"/>
        <v>1</v>
      </c>
      <c r="Y28" s="48">
        <v>4.05</v>
      </c>
      <c r="Z28" s="36">
        <f t="shared" si="25"/>
        <v>1.0125</v>
      </c>
      <c r="AA28" s="48">
        <v>4.0529999999999999</v>
      </c>
      <c r="AB28" s="36">
        <f t="shared" si="26"/>
        <v>1.01325</v>
      </c>
      <c r="AC28" s="48">
        <v>4.05</v>
      </c>
      <c r="AD28" s="36">
        <f t="shared" si="27"/>
        <v>1.0125</v>
      </c>
      <c r="AE28" s="48"/>
      <c r="AF28" s="36">
        <f t="shared" si="28"/>
        <v>0</v>
      </c>
      <c r="AG28" s="48"/>
      <c r="AH28" s="36">
        <f t="shared" si="29"/>
        <v>0</v>
      </c>
      <c r="AI28" s="48"/>
      <c r="AJ28" s="36">
        <f t="shared" si="30"/>
        <v>0</v>
      </c>
      <c r="AK28" s="48"/>
      <c r="AL28" s="36">
        <f t="shared" si="31"/>
        <v>0</v>
      </c>
      <c r="AM28" s="48"/>
      <c r="AN28" s="36">
        <f t="shared" si="32"/>
        <v>0</v>
      </c>
      <c r="AO28" s="48"/>
      <c r="AP28" s="36">
        <f t="shared" si="33"/>
        <v>0</v>
      </c>
      <c r="AQ28" s="48"/>
      <c r="AR28" s="36">
        <f t="shared" si="34"/>
        <v>0</v>
      </c>
      <c r="AS28" s="48"/>
      <c r="AT28" s="36">
        <f t="shared" si="35"/>
        <v>0</v>
      </c>
      <c r="AU28" s="48"/>
      <c r="AV28" s="36">
        <f t="shared" si="36"/>
        <v>0</v>
      </c>
      <c r="AW28" s="48"/>
      <c r="AX28" s="36">
        <f t="shared" si="37"/>
        <v>0</v>
      </c>
      <c r="AY28" s="48"/>
      <c r="AZ28" s="36">
        <f t="shared" si="38"/>
        <v>0</v>
      </c>
      <c r="BA28" s="48"/>
      <c r="BB28" s="36">
        <f t="shared" si="39"/>
        <v>0</v>
      </c>
      <c r="BC28" s="48"/>
      <c r="BD28" s="36">
        <f t="shared" si="40"/>
        <v>0</v>
      </c>
      <c r="BE28" s="48"/>
      <c r="BF28" s="36">
        <f t="shared" si="41"/>
        <v>0</v>
      </c>
      <c r="BG28" s="48"/>
      <c r="BH28" s="36">
        <f t="shared" si="42"/>
        <v>0</v>
      </c>
      <c r="BI28" s="48"/>
      <c r="BJ28" s="36">
        <f t="shared" si="43"/>
        <v>0</v>
      </c>
      <c r="BK28" s="48"/>
      <c r="BL28" s="36">
        <f t="shared" si="44"/>
        <v>0</v>
      </c>
      <c r="BM28" s="38" t="s">
        <v>94</v>
      </c>
      <c r="BN28" s="119"/>
    </row>
    <row r="29" spans="1:69">
      <c r="A29" s="40" t="s">
        <v>74</v>
      </c>
      <c r="B29" s="40" t="s">
        <v>95</v>
      </c>
      <c r="C29" s="41">
        <v>38</v>
      </c>
      <c r="D29" s="40" t="s">
        <v>96</v>
      </c>
      <c r="E29" s="44">
        <v>60</v>
      </c>
      <c r="F29" s="44">
        <v>60</v>
      </c>
      <c r="G29" s="44">
        <v>60</v>
      </c>
      <c r="H29" s="44">
        <v>60</v>
      </c>
      <c r="I29" s="44">
        <v>60</v>
      </c>
      <c r="J29" s="44">
        <v>60</v>
      </c>
      <c r="K29" s="109">
        <v>60</v>
      </c>
      <c r="L29" s="110">
        <v>60</v>
      </c>
      <c r="M29" s="114">
        <v>60</v>
      </c>
      <c r="N29" s="114">
        <v>60</v>
      </c>
      <c r="O29" s="115">
        <v>60.57</v>
      </c>
      <c r="P29" s="115">
        <v>60.57</v>
      </c>
      <c r="Q29" s="115">
        <v>60.57</v>
      </c>
      <c r="R29" s="115">
        <v>60.57</v>
      </c>
      <c r="S29" s="115">
        <v>60.57</v>
      </c>
      <c r="T29" s="120">
        <v>60.57</v>
      </c>
      <c r="U29" s="121">
        <v>35.880000000000003</v>
      </c>
      <c r="V29" s="36">
        <f t="shared" si="23"/>
        <v>0.59237246161466073</v>
      </c>
      <c r="W29" s="121">
        <v>41.54</v>
      </c>
      <c r="X29" s="36">
        <f t="shared" si="24"/>
        <v>0.68581806174673932</v>
      </c>
      <c r="Y29" s="122">
        <v>43.34</v>
      </c>
      <c r="Z29" s="36">
        <f t="shared" si="25"/>
        <v>0.7155357437675417</v>
      </c>
      <c r="AA29">
        <v>49.22</v>
      </c>
      <c r="AB29" s="36">
        <f t="shared" si="26"/>
        <v>0.81261350503549612</v>
      </c>
      <c r="AC29" s="415">
        <v>53.54</v>
      </c>
      <c r="AD29" s="36">
        <f t="shared" si="27"/>
        <v>0.88393594188542179</v>
      </c>
      <c r="AF29" s="36">
        <f t="shared" si="28"/>
        <v>0</v>
      </c>
      <c r="AH29" s="36">
        <f t="shared" si="29"/>
        <v>0</v>
      </c>
      <c r="AJ29" s="36">
        <f t="shared" si="30"/>
        <v>0</v>
      </c>
      <c r="AL29" s="36">
        <f t="shared" si="31"/>
        <v>0</v>
      </c>
      <c r="AN29" s="36">
        <f t="shared" si="32"/>
        <v>0</v>
      </c>
      <c r="AP29" s="36">
        <f t="shared" si="33"/>
        <v>0</v>
      </c>
      <c r="AR29" s="36">
        <f t="shared" si="34"/>
        <v>0</v>
      </c>
      <c r="AT29" s="36">
        <f t="shared" si="35"/>
        <v>0</v>
      </c>
      <c r="AV29" s="36">
        <f t="shared" si="36"/>
        <v>0</v>
      </c>
      <c r="AX29" s="36">
        <f t="shared" si="37"/>
        <v>0</v>
      </c>
      <c r="AZ29" s="36">
        <f t="shared" si="38"/>
        <v>0</v>
      </c>
      <c r="BB29" s="36">
        <f t="shared" si="39"/>
        <v>0</v>
      </c>
      <c r="BD29" s="36">
        <f t="shared" si="40"/>
        <v>0</v>
      </c>
      <c r="BF29" s="36">
        <f t="shared" si="41"/>
        <v>0</v>
      </c>
      <c r="BH29" s="36">
        <f t="shared" si="42"/>
        <v>0</v>
      </c>
      <c r="BJ29" s="36">
        <f t="shared" si="43"/>
        <v>0</v>
      </c>
      <c r="BL29" s="36">
        <f t="shared" si="44"/>
        <v>0</v>
      </c>
      <c r="BM29" s="101" t="s">
        <v>97</v>
      </c>
    </row>
    <row r="30" spans="1:69">
      <c r="A30" s="40" t="s">
        <v>74</v>
      </c>
      <c r="B30" s="40" t="s">
        <v>98</v>
      </c>
      <c r="C30" s="41">
        <v>34</v>
      </c>
      <c r="D30" s="40" t="s">
        <v>81</v>
      </c>
      <c r="E30" s="44">
        <v>2.11</v>
      </c>
      <c r="F30" s="44">
        <v>2.11</v>
      </c>
      <c r="G30" s="44">
        <v>2.11</v>
      </c>
      <c r="H30" s="44">
        <v>2.11</v>
      </c>
      <c r="I30" s="44">
        <v>2.11</v>
      </c>
      <c r="J30" s="44">
        <v>2.11</v>
      </c>
      <c r="K30" s="109">
        <v>2.11</v>
      </c>
      <c r="L30" s="110">
        <v>2.11</v>
      </c>
      <c r="M30" s="114">
        <v>2.1</v>
      </c>
      <c r="N30" s="114">
        <v>2.1</v>
      </c>
      <c r="O30" s="115">
        <v>2.1</v>
      </c>
      <c r="P30" s="115">
        <v>2.1</v>
      </c>
      <c r="Q30" s="115">
        <v>2.1</v>
      </c>
      <c r="R30" s="115">
        <v>2.1</v>
      </c>
      <c r="S30" s="115">
        <v>2.1</v>
      </c>
      <c r="T30" s="115">
        <v>2.1</v>
      </c>
      <c r="U30" s="48">
        <v>1.4910000000000001</v>
      </c>
      <c r="V30" s="36">
        <f t="shared" si="23"/>
        <v>0.71</v>
      </c>
      <c r="W30" s="48">
        <v>1.8</v>
      </c>
      <c r="X30" s="36">
        <f t="shared" si="24"/>
        <v>0.8571428571428571</v>
      </c>
      <c r="Y30" s="48">
        <v>1.8779999999999999</v>
      </c>
      <c r="Z30" s="36">
        <f t="shared" si="25"/>
        <v>0.89428571428571424</v>
      </c>
      <c r="AA30" s="48">
        <v>1.58</v>
      </c>
      <c r="AB30" s="36">
        <f t="shared" si="26"/>
        <v>0.75238095238095237</v>
      </c>
      <c r="AC30" s="48">
        <v>1.6579999999999999</v>
      </c>
      <c r="AD30" s="36">
        <f>AC30/$T30</f>
        <v>0.78952380952380941</v>
      </c>
      <c r="AE30" s="48"/>
      <c r="AF30" s="36">
        <f t="shared" si="28"/>
        <v>0</v>
      </c>
      <c r="AG30" s="48"/>
      <c r="AH30" s="36">
        <f t="shared" si="29"/>
        <v>0</v>
      </c>
      <c r="AI30" s="48"/>
      <c r="AJ30" s="36">
        <f t="shared" si="30"/>
        <v>0</v>
      </c>
      <c r="AK30" s="48"/>
      <c r="AL30" s="36">
        <f t="shared" si="31"/>
        <v>0</v>
      </c>
      <c r="AM30" s="48"/>
      <c r="AN30" s="36">
        <f t="shared" si="32"/>
        <v>0</v>
      </c>
      <c r="AO30" s="48"/>
      <c r="AP30" s="36">
        <f t="shared" si="33"/>
        <v>0</v>
      </c>
      <c r="AQ30" s="48"/>
      <c r="AR30" s="36">
        <f t="shared" si="34"/>
        <v>0</v>
      </c>
      <c r="AS30" s="48"/>
      <c r="AT30" s="36">
        <f t="shared" si="35"/>
        <v>0</v>
      </c>
      <c r="AU30" s="48"/>
      <c r="AV30" s="36">
        <f t="shared" si="36"/>
        <v>0</v>
      </c>
      <c r="AW30" s="48"/>
      <c r="AX30" s="36">
        <f t="shared" si="37"/>
        <v>0</v>
      </c>
      <c r="AY30" s="48"/>
      <c r="AZ30" s="36">
        <f t="shared" si="38"/>
        <v>0</v>
      </c>
      <c r="BA30" s="48"/>
      <c r="BB30" s="36">
        <f t="shared" si="39"/>
        <v>0</v>
      </c>
      <c r="BC30" s="48"/>
      <c r="BD30" s="36">
        <f t="shared" si="40"/>
        <v>0</v>
      </c>
      <c r="BE30" s="48"/>
      <c r="BF30" s="36">
        <f t="shared" si="41"/>
        <v>0</v>
      </c>
      <c r="BG30" s="48"/>
      <c r="BH30" s="36">
        <f t="shared" si="42"/>
        <v>0</v>
      </c>
      <c r="BI30" s="48"/>
      <c r="BJ30" s="36">
        <f t="shared" si="43"/>
        <v>0</v>
      </c>
      <c r="BK30" s="48"/>
      <c r="BL30" s="36">
        <f t="shared" si="44"/>
        <v>0</v>
      </c>
      <c r="BM30" s="123" t="s">
        <v>82</v>
      </c>
    </row>
    <row r="31" spans="1:69" s="72" customFormat="1" ht="13.5" customHeight="1">
      <c r="A31" s="426" t="s">
        <v>99</v>
      </c>
      <c r="B31" s="426"/>
      <c r="C31" s="124"/>
      <c r="D31" s="125"/>
      <c r="E31" s="65">
        <f t="shared" ref="E31:O31" si="45">SUM(E20:E30)</f>
        <v>125.77</v>
      </c>
      <c r="F31" s="126">
        <f t="shared" si="45"/>
        <v>139.31</v>
      </c>
      <c r="G31" s="126">
        <f t="shared" si="45"/>
        <v>136.61000000000001</v>
      </c>
      <c r="H31" s="126">
        <f t="shared" si="45"/>
        <v>136.61000000000001</v>
      </c>
      <c r="I31" s="126">
        <f t="shared" si="45"/>
        <v>136.61000000000001</v>
      </c>
      <c r="J31" s="126">
        <f t="shared" si="45"/>
        <v>136.61000000000001</v>
      </c>
      <c r="K31" s="126">
        <f t="shared" si="45"/>
        <v>136.61000000000001</v>
      </c>
      <c r="L31" s="127">
        <f t="shared" si="45"/>
        <v>136.61000000000001</v>
      </c>
      <c r="M31" s="128">
        <f t="shared" si="45"/>
        <v>137.15</v>
      </c>
      <c r="N31" s="128">
        <f t="shared" si="45"/>
        <v>137.10999999999999</v>
      </c>
      <c r="O31" s="129">
        <f t="shared" si="45"/>
        <v>137.67999999999998</v>
      </c>
      <c r="P31" s="129">
        <v>137.68</v>
      </c>
      <c r="Q31" s="129">
        <f>SUM(Q20:Q30)</f>
        <v>137.67999999999998</v>
      </c>
      <c r="R31" s="129">
        <f>SUM(R20:R30)</f>
        <v>137.67999999999998</v>
      </c>
      <c r="S31" s="129">
        <f>SUM(S20:S30)</f>
        <v>137.67999999999998</v>
      </c>
      <c r="T31" s="130">
        <v>137.68</v>
      </c>
      <c r="U31" s="69">
        <f>SUM(U20:U30)</f>
        <v>88.668999999999997</v>
      </c>
      <c r="V31" s="36">
        <f t="shared" si="23"/>
        <v>0.6440223707147007</v>
      </c>
      <c r="W31" s="69">
        <f>SUM(W20:W30)</f>
        <v>99.86399999999999</v>
      </c>
      <c r="X31" s="36">
        <f t="shared" si="24"/>
        <v>0.72533410807669951</v>
      </c>
      <c r="Y31" s="69">
        <f>SUM(Y20:Y30)</f>
        <v>105.39700000000001</v>
      </c>
      <c r="Z31" s="36">
        <f t="shared" si="25"/>
        <v>0.76552149912841372</v>
      </c>
      <c r="AA31" s="69">
        <f>SUM(AA20:AA30)</f>
        <v>114.40299999999999</v>
      </c>
      <c r="AB31" s="36">
        <f t="shared" si="26"/>
        <v>0.830934049970947</v>
      </c>
      <c r="AC31" s="69">
        <f>SUM(AC20:AC30)</f>
        <v>124.919</v>
      </c>
      <c r="AD31" s="36">
        <f t="shared" si="27"/>
        <v>0.9073140615920976</v>
      </c>
      <c r="AE31" s="69">
        <f>SUM(AE20:AE30)</f>
        <v>0</v>
      </c>
      <c r="AF31" s="36">
        <f t="shared" si="28"/>
        <v>0</v>
      </c>
      <c r="AG31" s="69">
        <f>SUM(AG20:AG30)</f>
        <v>0</v>
      </c>
      <c r="AH31" s="36">
        <f t="shared" si="29"/>
        <v>0</v>
      </c>
      <c r="AI31" s="69">
        <f>SUM(AI20:AI30)</f>
        <v>0</v>
      </c>
      <c r="AJ31" s="36">
        <f t="shared" si="30"/>
        <v>0</v>
      </c>
      <c r="AK31" s="69">
        <f>SUM(AK20:AK30)</f>
        <v>0</v>
      </c>
      <c r="AL31" s="36">
        <f t="shared" si="31"/>
        <v>0</v>
      </c>
      <c r="AM31" s="69">
        <f>SUM(AM20:AM30)</f>
        <v>0</v>
      </c>
      <c r="AN31" s="36">
        <f t="shared" si="32"/>
        <v>0</v>
      </c>
      <c r="AO31" s="69">
        <f>SUM(AO20:AO30)</f>
        <v>0</v>
      </c>
      <c r="AP31" s="36">
        <f t="shared" si="33"/>
        <v>0</v>
      </c>
      <c r="AQ31" s="69">
        <f>SUM(AQ20:AQ30)</f>
        <v>0</v>
      </c>
      <c r="AR31" s="36">
        <f t="shared" si="34"/>
        <v>0</v>
      </c>
      <c r="AS31" s="69">
        <f>SUM(AS20:AS30)</f>
        <v>0</v>
      </c>
      <c r="AT31" s="36">
        <f t="shared" si="35"/>
        <v>0</v>
      </c>
      <c r="AU31" s="69">
        <f>SUM(AU20:AU30)</f>
        <v>0</v>
      </c>
      <c r="AV31" s="36">
        <f t="shared" si="36"/>
        <v>0</v>
      </c>
      <c r="AW31" s="69">
        <f>SUM(AW20:AW30)</f>
        <v>0</v>
      </c>
      <c r="AX31" s="36">
        <f t="shared" si="37"/>
        <v>0</v>
      </c>
      <c r="AY31" s="69">
        <f>SUM(AY20:AY30)</f>
        <v>0</v>
      </c>
      <c r="AZ31" s="36">
        <f t="shared" si="38"/>
        <v>0</v>
      </c>
      <c r="BA31" s="69">
        <f>SUM(BA20:BA30)</f>
        <v>0</v>
      </c>
      <c r="BB31" s="36">
        <f t="shared" si="39"/>
        <v>0</v>
      </c>
      <c r="BC31" s="69">
        <f>SUM(BC20:BC30)</f>
        <v>0</v>
      </c>
      <c r="BD31" s="36">
        <f t="shared" si="40"/>
        <v>0</v>
      </c>
      <c r="BE31" s="69">
        <f>SUM(BE20:BE30)</f>
        <v>0</v>
      </c>
      <c r="BF31" s="36">
        <f t="shared" si="41"/>
        <v>0</v>
      </c>
      <c r="BG31" s="69">
        <f>SUM(BG20:BG30)</f>
        <v>0</v>
      </c>
      <c r="BH31" s="36">
        <f t="shared" si="42"/>
        <v>0</v>
      </c>
      <c r="BI31" s="69">
        <f>SUM(BI20:BI30)</f>
        <v>0</v>
      </c>
      <c r="BJ31" s="36">
        <f t="shared" si="43"/>
        <v>0</v>
      </c>
      <c r="BK31" s="69">
        <f>SUM(BK20:BK30)</f>
        <v>0</v>
      </c>
      <c r="BL31" s="36">
        <f t="shared" si="44"/>
        <v>0</v>
      </c>
      <c r="BM31" s="70"/>
      <c r="BN31" s="71"/>
    </row>
    <row r="32" spans="1:69" ht="7.5" customHeight="1">
      <c r="A32" s="102"/>
      <c r="B32" s="102"/>
      <c r="C32" s="103"/>
      <c r="D32" s="104"/>
      <c r="E32" s="95"/>
      <c r="F32" s="95"/>
      <c r="G32" s="95"/>
      <c r="H32" s="95"/>
      <c r="I32" s="95"/>
      <c r="J32" s="95"/>
      <c r="K32" s="95"/>
      <c r="L32" s="105"/>
      <c r="M32" s="131"/>
      <c r="N32" s="131"/>
      <c r="O32" s="132"/>
      <c r="P32" s="132"/>
      <c r="Q32" s="132"/>
      <c r="R32" s="132"/>
      <c r="S32" s="132"/>
      <c r="T32" s="108"/>
      <c r="U32" s="80"/>
      <c r="V32" s="81"/>
      <c r="W32" s="80"/>
      <c r="X32" s="81"/>
      <c r="Y32" s="80"/>
      <c r="Z32" s="81"/>
      <c r="AA32" s="80"/>
      <c r="AB32" s="81"/>
      <c r="AC32" s="80"/>
      <c r="AD32" s="81"/>
      <c r="AE32" s="80"/>
      <c r="AF32" s="81"/>
      <c r="AG32" s="80"/>
      <c r="AH32" s="81"/>
      <c r="AI32" s="80"/>
      <c r="AJ32" s="81"/>
      <c r="AK32" s="80"/>
      <c r="AL32" s="81"/>
      <c r="AM32" s="80"/>
      <c r="AN32" s="81"/>
      <c r="AO32" s="80"/>
      <c r="AP32" s="81"/>
      <c r="AQ32" s="80"/>
      <c r="AR32" s="81"/>
      <c r="AS32" s="80"/>
      <c r="AT32" s="81"/>
      <c r="AU32" s="80"/>
      <c r="AV32" s="81"/>
      <c r="AW32" s="80"/>
      <c r="AX32" s="81"/>
      <c r="AY32" s="80"/>
      <c r="AZ32" s="81"/>
      <c r="BA32" s="80"/>
      <c r="BB32" s="81"/>
      <c r="BC32" s="80"/>
      <c r="BD32" s="81"/>
      <c r="BE32" s="80"/>
      <c r="BF32" s="81"/>
      <c r="BG32" s="80"/>
      <c r="BH32" s="81"/>
      <c r="BI32" s="80"/>
      <c r="BJ32" s="81"/>
      <c r="BK32" s="80"/>
      <c r="BL32" s="81"/>
      <c r="BM32" s="82"/>
    </row>
    <row r="33" spans="1:66">
      <c r="A33" s="40" t="s">
        <v>100</v>
      </c>
      <c r="B33" s="40" t="s">
        <v>101</v>
      </c>
      <c r="C33" s="41">
        <v>28</v>
      </c>
      <c r="D33" s="40" t="s">
        <v>102</v>
      </c>
      <c r="E33" s="44">
        <v>10</v>
      </c>
      <c r="F33" s="44">
        <v>10</v>
      </c>
      <c r="G33" s="44">
        <v>10</v>
      </c>
      <c r="H33" s="44">
        <v>10</v>
      </c>
      <c r="I33" s="44">
        <v>10</v>
      </c>
      <c r="J33" s="44">
        <v>10</v>
      </c>
      <c r="K33" s="44">
        <v>10</v>
      </c>
      <c r="L33" s="45">
        <v>10</v>
      </c>
      <c r="M33" s="46">
        <v>10</v>
      </c>
      <c r="N33" s="46">
        <v>10</v>
      </c>
      <c r="O33" s="47">
        <v>10</v>
      </c>
      <c r="P33" s="47">
        <v>10</v>
      </c>
      <c r="Q33" s="47">
        <v>10</v>
      </c>
      <c r="R33" s="47">
        <v>10</v>
      </c>
      <c r="S33" s="47">
        <v>10</v>
      </c>
      <c r="T33" s="133">
        <v>10</v>
      </c>
      <c r="U33" s="113">
        <v>9.6419999999999995</v>
      </c>
      <c r="V33" s="36">
        <f t="shared" ref="V33:V43" si="46">U33/$T33</f>
        <v>0.96419999999999995</v>
      </c>
      <c r="W33" s="113">
        <v>10</v>
      </c>
      <c r="X33" s="36">
        <f t="shared" ref="X33:X43" si="47">W33/$T33</f>
        <v>1</v>
      </c>
      <c r="Y33" s="113">
        <v>10</v>
      </c>
      <c r="Z33" s="36">
        <f t="shared" ref="Z33:Z43" si="48">Y33/$T33</f>
        <v>1</v>
      </c>
      <c r="AA33" s="113">
        <v>9.9109999999999996</v>
      </c>
      <c r="AB33" s="36">
        <f t="shared" ref="AB33:AB43" si="49">AA33/$T33</f>
        <v>0.99109999999999998</v>
      </c>
      <c r="AC33" s="113">
        <v>10</v>
      </c>
      <c r="AD33" s="36">
        <f t="shared" ref="AD33:AD43" si="50">AC33/$T33</f>
        <v>1</v>
      </c>
      <c r="AE33" s="113"/>
      <c r="AF33" s="36">
        <f t="shared" ref="AF33:AF43" si="51">AE33/$T33</f>
        <v>0</v>
      </c>
      <c r="AG33" s="113"/>
      <c r="AH33" s="36">
        <f t="shared" ref="AH33:AH43" si="52">AG33/$T33</f>
        <v>0</v>
      </c>
      <c r="AI33" s="113"/>
      <c r="AJ33" s="36">
        <f t="shared" ref="AJ33:AJ43" si="53">AI33/$T33</f>
        <v>0</v>
      </c>
      <c r="AK33" s="113"/>
      <c r="AL33" s="36">
        <f t="shared" ref="AL33:AL43" si="54">AK33/$T33</f>
        <v>0</v>
      </c>
      <c r="AM33" s="113"/>
      <c r="AN33" s="36">
        <f t="shared" ref="AN33:AN43" si="55">AM33/$T33</f>
        <v>0</v>
      </c>
      <c r="AO33" s="113"/>
      <c r="AP33" s="36">
        <f t="shared" ref="AP33:AP43" si="56">AO33/$T33</f>
        <v>0</v>
      </c>
      <c r="AQ33" s="113"/>
      <c r="AR33" s="36">
        <f t="shared" ref="AR33:AR43" si="57">AQ33/$T33</f>
        <v>0</v>
      </c>
      <c r="AS33" s="113"/>
      <c r="AT33" s="36">
        <f t="shared" ref="AT33:AT43" si="58">AS33/$T33</f>
        <v>0</v>
      </c>
      <c r="AU33" s="113"/>
      <c r="AV33" s="36">
        <f t="shared" ref="AV33:AV43" si="59">AU33/$T33</f>
        <v>0</v>
      </c>
      <c r="AW33" s="113"/>
      <c r="AX33" s="36">
        <f t="shared" ref="AX33:AX43" si="60">AW33/$T33</f>
        <v>0</v>
      </c>
      <c r="AY33" s="113"/>
      <c r="AZ33" s="36">
        <f t="shared" ref="AZ33:AZ43" si="61">AY33/$T33</f>
        <v>0</v>
      </c>
      <c r="BA33" s="113"/>
      <c r="BB33" s="36">
        <f t="shared" ref="BB33:BB43" si="62">BA33/$T33</f>
        <v>0</v>
      </c>
      <c r="BC33" s="113"/>
      <c r="BD33" s="36">
        <f t="shared" ref="BD33:BD43" si="63">BC33/$T33</f>
        <v>0</v>
      </c>
      <c r="BE33" s="113"/>
      <c r="BF33" s="36">
        <f t="shared" ref="BF33:BF43" si="64">BE33/$T33</f>
        <v>0</v>
      </c>
      <c r="BG33" s="113"/>
      <c r="BH33" s="36">
        <f t="shared" ref="BH33:BH43" si="65">BG33/$T33</f>
        <v>0</v>
      </c>
      <c r="BI33" s="113"/>
      <c r="BJ33" s="36">
        <f t="shared" ref="BJ33:BJ43" si="66">BI33/$T33</f>
        <v>0</v>
      </c>
      <c r="BK33" s="113"/>
      <c r="BL33" s="36">
        <f t="shared" ref="BL33:BL43" si="67">BK33/$T33</f>
        <v>0</v>
      </c>
      <c r="BM33" s="38" t="s">
        <v>44</v>
      </c>
    </row>
    <row r="34" spans="1:66">
      <c r="A34" s="40" t="s">
        <v>100</v>
      </c>
      <c r="B34" s="40" t="s">
        <v>103</v>
      </c>
      <c r="C34" s="41">
        <v>43</v>
      </c>
      <c r="D34" s="40" t="s">
        <v>104</v>
      </c>
      <c r="E34" s="44">
        <v>2.2999999999999998</v>
      </c>
      <c r="F34" s="44">
        <v>2.2999999999999998</v>
      </c>
      <c r="G34" s="44">
        <v>2.2999999999999998</v>
      </c>
      <c r="H34" s="44">
        <v>2.2999999999999998</v>
      </c>
      <c r="I34" s="44">
        <v>2.2999999999999998</v>
      </c>
      <c r="J34" s="44">
        <v>2.2999999999999998</v>
      </c>
      <c r="K34" s="44">
        <v>2.2999999999999998</v>
      </c>
      <c r="L34" s="45">
        <v>2.2999999999999998</v>
      </c>
      <c r="M34" s="46">
        <v>2.2999999999999998</v>
      </c>
      <c r="N34" s="46">
        <v>2.2999999999999998</v>
      </c>
      <c r="O34" s="47">
        <v>2.2999999999999998</v>
      </c>
      <c r="P34" s="47">
        <v>2.2999999999999998</v>
      </c>
      <c r="Q34" s="47">
        <v>2.2999999999999998</v>
      </c>
      <c r="R34" s="47">
        <v>2.2999999999999998</v>
      </c>
      <c r="S34" s="47">
        <v>2.2999999999999998</v>
      </c>
      <c r="T34" s="47">
        <v>2.2999999999999998</v>
      </c>
      <c r="U34" s="48">
        <v>1.96</v>
      </c>
      <c r="V34" s="36">
        <f t="shared" si="46"/>
        <v>0.85217391304347834</v>
      </c>
      <c r="W34" s="48">
        <v>2.2999999999999998</v>
      </c>
      <c r="X34" s="36">
        <f t="shared" si="47"/>
        <v>1</v>
      </c>
      <c r="Y34" s="48">
        <v>2.2999999999999998</v>
      </c>
      <c r="Z34" s="36">
        <f t="shared" si="48"/>
        <v>1</v>
      </c>
      <c r="AA34" s="48">
        <v>2.2999999999999998</v>
      </c>
      <c r="AB34" s="36">
        <f t="shared" si="49"/>
        <v>1</v>
      </c>
      <c r="AC34" s="48">
        <v>2.2999999999999998</v>
      </c>
      <c r="AD34" s="36">
        <f t="shared" si="50"/>
        <v>1</v>
      </c>
      <c r="AE34" s="48"/>
      <c r="AF34" s="36">
        <f t="shared" si="51"/>
        <v>0</v>
      </c>
      <c r="AG34" s="48"/>
      <c r="AH34" s="36">
        <f t="shared" si="52"/>
        <v>0</v>
      </c>
      <c r="AI34" s="48"/>
      <c r="AJ34" s="36">
        <f t="shared" si="53"/>
        <v>0</v>
      </c>
      <c r="AK34" s="48"/>
      <c r="AL34" s="36">
        <f t="shared" si="54"/>
        <v>0</v>
      </c>
      <c r="AM34" s="48"/>
      <c r="AN34" s="36">
        <f t="shared" si="55"/>
        <v>0</v>
      </c>
      <c r="AO34" s="48"/>
      <c r="AP34" s="36">
        <f t="shared" si="56"/>
        <v>0</v>
      </c>
      <c r="AQ34" s="48"/>
      <c r="AR34" s="36">
        <f t="shared" si="57"/>
        <v>0</v>
      </c>
      <c r="AS34" s="48"/>
      <c r="AT34" s="36">
        <f t="shared" si="58"/>
        <v>0</v>
      </c>
      <c r="AU34" s="48"/>
      <c r="AV34" s="36">
        <f t="shared" si="59"/>
        <v>0</v>
      </c>
      <c r="AW34" s="48"/>
      <c r="AX34" s="36">
        <f t="shared" si="60"/>
        <v>0</v>
      </c>
      <c r="AY34" s="48"/>
      <c r="AZ34" s="36">
        <f t="shared" si="61"/>
        <v>0</v>
      </c>
      <c r="BA34" s="48"/>
      <c r="BB34" s="36">
        <f t="shared" si="62"/>
        <v>0</v>
      </c>
      <c r="BC34" s="48"/>
      <c r="BD34" s="36">
        <f t="shared" si="63"/>
        <v>0</v>
      </c>
      <c r="BE34" s="48"/>
      <c r="BF34" s="36">
        <f t="shared" si="64"/>
        <v>0</v>
      </c>
      <c r="BG34" s="48"/>
      <c r="BH34" s="36">
        <f t="shared" si="65"/>
        <v>0</v>
      </c>
      <c r="BI34" s="48"/>
      <c r="BJ34" s="36">
        <f t="shared" si="66"/>
        <v>0</v>
      </c>
      <c r="BK34" s="48"/>
      <c r="BL34" s="36">
        <f t="shared" si="67"/>
        <v>0</v>
      </c>
      <c r="BM34" s="38" t="s">
        <v>44</v>
      </c>
    </row>
    <row r="35" spans="1:66">
      <c r="A35" s="40" t="s">
        <v>100</v>
      </c>
      <c r="B35" s="40" t="s">
        <v>105</v>
      </c>
      <c r="C35" s="41">
        <v>47</v>
      </c>
      <c r="D35" s="40" t="s">
        <v>106</v>
      </c>
      <c r="E35" s="44">
        <v>3.4</v>
      </c>
      <c r="F35" s="44">
        <v>3.4</v>
      </c>
      <c r="G35" s="44">
        <v>3.4</v>
      </c>
      <c r="H35" s="44">
        <v>3.4</v>
      </c>
      <c r="I35" s="44">
        <v>3.4</v>
      </c>
      <c r="J35" s="44">
        <v>3.4</v>
      </c>
      <c r="K35" s="44">
        <v>3.4</v>
      </c>
      <c r="L35" s="45">
        <v>3.4</v>
      </c>
      <c r="M35" s="134">
        <v>3.4</v>
      </c>
      <c r="N35" s="46">
        <v>3.4</v>
      </c>
      <c r="O35" s="47">
        <v>3.4</v>
      </c>
      <c r="P35" s="47">
        <v>3.4</v>
      </c>
      <c r="Q35" s="47">
        <v>3.4</v>
      </c>
      <c r="R35" s="47">
        <v>3.4</v>
      </c>
      <c r="S35" s="47">
        <v>3.4</v>
      </c>
      <c r="T35" s="47">
        <v>3.4</v>
      </c>
      <c r="U35" s="48">
        <v>1.236</v>
      </c>
      <c r="V35" s="36">
        <f t="shared" si="46"/>
        <v>0.36352941176470588</v>
      </c>
      <c r="W35" s="48">
        <v>1.87</v>
      </c>
      <c r="X35" s="36">
        <f t="shared" si="47"/>
        <v>0.55000000000000004</v>
      </c>
      <c r="Y35" s="48">
        <v>1.9970000000000001</v>
      </c>
      <c r="Z35" s="36">
        <f t="shared" si="48"/>
        <v>0.58735294117647063</v>
      </c>
      <c r="AA35" s="48">
        <v>2.016</v>
      </c>
      <c r="AB35" s="36">
        <f t="shared" si="49"/>
        <v>0.5929411764705883</v>
      </c>
      <c r="AC35" s="48">
        <v>3.4</v>
      </c>
      <c r="AD35" s="36">
        <f t="shared" si="50"/>
        <v>1</v>
      </c>
      <c r="AE35" s="48"/>
      <c r="AF35" s="36">
        <f t="shared" si="51"/>
        <v>0</v>
      </c>
      <c r="AG35" s="48"/>
      <c r="AH35" s="36">
        <f t="shared" si="52"/>
        <v>0</v>
      </c>
      <c r="AI35" s="48"/>
      <c r="AJ35" s="36">
        <f t="shared" si="53"/>
        <v>0</v>
      </c>
      <c r="AK35" s="48"/>
      <c r="AL35" s="36">
        <f t="shared" si="54"/>
        <v>0</v>
      </c>
      <c r="AM35" s="48"/>
      <c r="AN35" s="36">
        <f t="shared" si="55"/>
        <v>0</v>
      </c>
      <c r="AO35" s="48"/>
      <c r="AP35" s="36">
        <f t="shared" si="56"/>
        <v>0</v>
      </c>
      <c r="AQ35" s="48"/>
      <c r="AR35" s="36">
        <f t="shared" si="57"/>
        <v>0</v>
      </c>
      <c r="AS35" s="48"/>
      <c r="AT35" s="36">
        <f t="shared" si="58"/>
        <v>0</v>
      </c>
      <c r="AU35" s="48"/>
      <c r="AV35" s="36">
        <f t="shared" si="59"/>
        <v>0</v>
      </c>
      <c r="AW35" s="48"/>
      <c r="AX35" s="36">
        <f t="shared" si="60"/>
        <v>0</v>
      </c>
      <c r="AY35" s="48"/>
      <c r="AZ35" s="36">
        <f t="shared" si="61"/>
        <v>0</v>
      </c>
      <c r="BA35" s="48"/>
      <c r="BB35" s="36">
        <f t="shared" si="62"/>
        <v>0</v>
      </c>
      <c r="BC35" s="48"/>
      <c r="BD35" s="36">
        <f t="shared" si="63"/>
        <v>0</v>
      </c>
      <c r="BE35" s="48"/>
      <c r="BF35" s="36">
        <f t="shared" si="64"/>
        <v>0</v>
      </c>
      <c r="BG35" s="48"/>
      <c r="BH35" s="36">
        <f t="shared" si="65"/>
        <v>0</v>
      </c>
      <c r="BI35" s="48"/>
      <c r="BJ35" s="36">
        <f t="shared" si="66"/>
        <v>0</v>
      </c>
      <c r="BK35" s="48"/>
      <c r="BL35" s="36">
        <f t="shared" si="67"/>
        <v>0</v>
      </c>
      <c r="BM35" s="38" t="s">
        <v>44</v>
      </c>
    </row>
    <row r="36" spans="1:66">
      <c r="A36" s="40" t="s">
        <v>100</v>
      </c>
      <c r="B36" s="40" t="s">
        <v>107</v>
      </c>
      <c r="C36" s="41">
        <v>27</v>
      </c>
      <c r="D36" s="40" t="s">
        <v>108</v>
      </c>
      <c r="E36" s="44">
        <v>24</v>
      </c>
      <c r="F36" s="44">
        <v>24</v>
      </c>
      <c r="G36" s="44">
        <v>24</v>
      </c>
      <c r="H36" s="44">
        <v>24</v>
      </c>
      <c r="I36" s="44">
        <v>24</v>
      </c>
      <c r="J36" s="44">
        <v>24</v>
      </c>
      <c r="K36" s="44">
        <v>24</v>
      </c>
      <c r="L36" s="45">
        <v>24</v>
      </c>
      <c r="M36" s="46">
        <v>24</v>
      </c>
      <c r="N36" s="46">
        <v>24</v>
      </c>
      <c r="O36" s="47">
        <v>24</v>
      </c>
      <c r="P36" s="47">
        <v>24</v>
      </c>
      <c r="Q36" s="47">
        <v>24</v>
      </c>
      <c r="R36" s="47">
        <v>24</v>
      </c>
      <c r="S36" s="47">
        <v>24</v>
      </c>
      <c r="T36" s="47">
        <v>24</v>
      </c>
      <c r="U36" s="48">
        <v>24</v>
      </c>
      <c r="V36" s="36">
        <f t="shared" si="46"/>
        <v>1</v>
      </c>
      <c r="W36" s="48">
        <v>24</v>
      </c>
      <c r="X36" s="36">
        <f t="shared" si="47"/>
        <v>1</v>
      </c>
      <c r="Y36" s="48">
        <v>24</v>
      </c>
      <c r="Z36" s="36">
        <f t="shared" si="48"/>
        <v>1</v>
      </c>
      <c r="AA36" s="48">
        <v>24</v>
      </c>
      <c r="AB36" s="36">
        <f t="shared" si="49"/>
        <v>1</v>
      </c>
      <c r="AC36" s="48">
        <v>24</v>
      </c>
      <c r="AD36" s="36">
        <f t="shared" si="50"/>
        <v>1</v>
      </c>
      <c r="AE36" s="48"/>
      <c r="AF36" s="36">
        <f t="shared" si="51"/>
        <v>0</v>
      </c>
      <c r="AG36" s="48"/>
      <c r="AH36" s="36">
        <f t="shared" si="52"/>
        <v>0</v>
      </c>
      <c r="AI36" s="48"/>
      <c r="AJ36" s="36">
        <f t="shared" si="53"/>
        <v>0</v>
      </c>
      <c r="AK36" s="48"/>
      <c r="AL36" s="36">
        <f t="shared" si="54"/>
        <v>0</v>
      </c>
      <c r="AM36" s="48"/>
      <c r="AN36" s="36">
        <f t="shared" si="55"/>
        <v>0</v>
      </c>
      <c r="AO36" s="48"/>
      <c r="AP36" s="36">
        <f t="shared" si="56"/>
        <v>0</v>
      </c>
      <c r="AQ36" s="48"/>
      <c r="AR36" s="36">
        <f t="shared" si="57"/>
        <v>0</v>
      </c>
      <c r="AS36" s="48"/>
      <c r="AT36" s="36">
        <f t="shared" si="58"/>
        <v>0</v>
      </c>
      <c r="AU36" s="48"/>
      <c r="AV36" s="36">
        <f t="shared" si="59"/>
        <v>0</v>
      </c>
      <c r="AW36" s="48"/>
      <c r="AX36" s="36">
        <f t="shared" si="60"/>
        <v>0</v>
      </c>
      <c r="AY36" s="48"/>
      <c r="AZ36" s="36">
        <f t="shared" si="61"/>
        <v>0</v>
      </c>
      <c r="BA36" s="48"/>
      <c r="BB36" s="36">
        <f t="shared" si="62"/>
        <v>0</v>
      </c>
      <c r="BC36" s="48"/>
      <c r="BD36" s="36">
        <f t="shared" si="63"/>
        <v>0</v>
      </c>
      <c r="BE36" s="48"/>
      <c r="BF36" s="36">
        <f t="shared" si="64"/>
        <v>0</v>
      </c>
      <c r="BG36" s="48"/>
      <c r="BH36" s="36">
        <f t="shared" si="65"/>
        <v>0</v>
      </c>
      <c r="BI36" s="48"/>
      <c r="BJ36" s="36">
        <f t="shared" si="66"/>
        <v>0</v>
      </c>
      <c r="BK36" s="48"/>
      <c r="BL36" s="36">
        <f t="shared" si="67"/>
        <v>0</v>
      </c>
      <c r="BM36" s="38" t="s">
        <v>44</v>
      </c>
    </row>
    <row r="37" spans="1:66">
      <c r="A37" s="40" t="s">
        <v>100</v>
      </c>
      <c r="B37" s="40" t="s">
        <v>109</v>
      </c>
      <c r="C37" s="41">
        <v>32</v>
      </c>
      <c r="D37" s="40" t="s">
        <v>110</v>
      </c>
      <c r="E37" s="44">
        <v>2</v>
      </c>
      <c r="F37" s="44">
        <v>2</v>
      </c>
      <c r="G37" s="44">
        <v>2</v>
      </c>
      <c r="H37" s="44">
        <v>2</v>
      </c>
      <c r="I37" s="44">
        <v>2</v>
      </c>
      <c r="J37" s="44">
        <v>2</v>
      </c>
      <c r="K37" s="44">
        <v>2.5</v>
      </c>
      <c r="L37" s="45">
        <v>2.5</v>
      </c>
      <c r="M37" s="46">
        <v>2.5</v>
      </c>
      <c r="N37" s="46">
        <v>2.5</v>
      </c>
      <c r="O37" s="47">
        <v>2.5</v>
      </c>
      <c r="P37" s="47">
        <v>2.5</v>
      </c>
      <c r="Q37" s="47">
        <v>2.5</v>
      </c>
      <c r="R37" s="47">
        <v>2.5</v>
      </c>
      <c r="S37" s="47">
        <v>2.5</v>
      </c>
      <c r="T37" s="47">
        <v>2.5</v>
      </c>
      <c r="U37" s="48">
        <v>2.5</v>
      </c>
      <c r="V37" s="36">
        <f t="shared" si="46"/>
        <v>1</v>
      </c>
      <c r="W37" s="48">
        <v>2.5</v>
      </c>
      <c r="X37" s="36">
        <f t="shared" si="47"/>
        <v>1</v>
      </c>
      <c r="Y37" s="48">
        <v>2.496</v>
      </c>
      <c r="Z37" s="36">
        <f t="shared" si="48"/>
        <v>0.99839999999999995</v>
      </c>
      <c r="AA37" s="48">
        <v>2.5</v>
      </c>
      <c r="AB37" s="36">
        <f t="shared" si="49"/>
        <v>1</v>
      </c>
      <c r="AC37" s="48">
        <v>2.5</v>
      </c>
      <c r="AD37" s="36">
        <f t="shared" si="50"/>
        <v>1</v>
      </c>
      <c r="AE37" s="48"/>
      <c r="AF37" s="36">
        <f t="shared" si="51"/>
        <v>0</v>
      </c>
      <c r="AG37" s="48"/>
      <c r="AH37" s="36">
        <f t="shared" si="52"/>
        <v>0</v>
      </c>
      <c r="AI37" s="48"/>
      <c r="AJ37" s="36">
        <f t="shared" si="53"/>
        <v>0</v>
      </c>
      <c r="AK37" s="48"/>
      <c r="AL37" s="36">
        <f t="shared" si="54"/>
        <v>0</v>
      </c>
      <c r="AM37" s="48"/>
      <c r="AN37" s="36">
        <f t="shared" si="55"/>
        <v>0</v>
      </c>
      <c r="AO37" s="48"/>
      <c r="AP37" s="36">
        <f t="shared" si="56"/>
        <v>0</v>
      </c>
      <c r="AQ37" s="48"/>
      <c r="AR37" s="36">
        <f t="shared" si="57"/>
        <v>0</v>
      </c>
      <c r="AS37" s="48"/>
      <c r="AT37" s="36">
        <f t="shared" si="58"/>
        <v>0</v>
      </c>
      <c r="AU37" s="48"/>
      <c r="AV37" s="36">
        <f t="shared" si="59"/>
        <v>0</v>
      </c>
      <c r="AW37" s="48"/>
      <c r="AX37" s="36">
        <f t="shared" si="60"/>
        <v>0</v>
      </c>
      <c r="AY37" s="48"/>
      <c r="AZ37" s="36">
        <f t="shared" si="61"/>
        <v>0</v>
      </c>
      <c r="BA37" s="48"/>
      <c r="BB37" s="36">
        <f t="shared" si="62"/>
        <v>0</v>
      </c>
      <c r="BC37" s="48"/>
      <c r="BD37" s="36">
        <f t="shared" si="63"/>
        <v>0</v>
      </c>
      <c r="BE37" s="48"/>
      <c r="BF37" s="36">
        <f t="shared" si="64"/>
        <v>0</v>
      </c>
      <c r="BG37" s="48"/>
      <c r="BH37" s="36">
        <f t="shared" si="65"/>
        <v>0</v>
      </c>
      <c r="BI37" s="48"/>
      <c r="BJ37" s="36">
        <f t="shared" si="66"/>
        <v>0</v>
      </c>
      <c r="BK37" s="48"/>
      <c r="BL37" s="36">
        <f t="shared" si="67"/>
        <v>0</v>
      </c>
      <c r="BM37" s="38" t="s">
        <v>44</v>
      </c>
    </row>
    <row r="38" spans="1:66">
      <c r="A38" s="40" t="s">
        <v>100</v>
      </c>
      <c r="B38" s="40" t="s">
        <v>111</v>
      </c>
      <c r="C38" s="41">
        <v>25</v>
      </c>
      <c r="D38" s="40" t="s">
        <v>106</v>
      </c>
      <c r="E38" s="44">
        <v>3.72</v>
      </c>
      <c r="F38" s="44">
        <v>3.72</v>
      </c>
      <c r="G38" s="44">
        <v>3.72</v>
      </c>
      <c r="H38" s="44">
        <v>3.72</v>
      </c>
      <c r="I38" s="44">
        <v>3.72</v>
      </c>
      <c r="J38" s="44">
        <v>3.72</v>
      </c>
      <c r="K38" s="44">
        <v>3.72</v>
      </c>
      <c r="L38" s="45">
        <v>3.72</v>
      </c>
      <c r="M38" s="46">
        <v>3.72</v>
      </c>
      <c r="N38" s="46">
        <v>3.72</v>
      </c>
      <c r="O38" s="47">
        <v>3.72</v>
      </c>
      <c r="P38" s="47">
        <v>3.72</v>
      </c>
      <c r="Q38" s="47">
        <v>3.72</v>
      </c>
      <c r="R38" s="47">
        <v>3.72</v>
      </c>
      <c r="S38" s="47">
        <v>3.72</v>
      </c>
      <c r="T38" s="47">
        <v>3.72</v>
      </c>
      <c r="U38" s="48">
        <v>3.5270000000000001</v>
      </c>
      <c r="V38" s="36">
        <f t="shared" si="46"/>
        <v>0.94811827956989247</v>
      </c>
      <c r="W38" s="48">
        <v>3.1110000000000002</v>
      </c>
      <c r="X38" s="36">
        <f t="shared" si="47"/>
        <v>0.83629032258064517</v>
      </c>
      <c r="Y38" s="48">
        <v>3.1280000000000001</v>
      </c>
      <c r="Z38" s="36">
        <f t="shared" si="48"/>
        <v>0.8408602150537634</v>
      </c>
      <c r="AA38" s="48">
        <v>2.9889999999999999</v>
      </c>
      <c r="AB38" s="36">
        <f t="shared" si="49"/>
        <v>0.80349462365591395</v>
      </c>
      <c r="AC38" s="48">
        <v>3.13</v>
      </c>
      <c r="AD38" s="36">
        <f t="shared" si="50"/>
        <v>0.84139784946236551</v>
      </c>
      <c r="AE38" s="48"/>
      <c r="AF38" s="36">
        <f t="shared" si="51"/>
        <v>0</v>
      </c>
      <c r="AG38" s="48"/>
      <c r="AH38" s="36">
        <f t="shared" si="52"/>
        <v>0</v>
      </c>
      <c r="AI38" s="48"/>
      <c r="AJ38" s="36">
        <f t="shared" si="53"/>
        <v>0</v>
      </c>
      <c r="AK38" s="48"/>
      <c r="AL38" s="36">
        <f t="shared" si="54"/>
        <v>0</v>
      </c>
      <c r="AM38" s="48"/>
      <c r="AN38" s="36">
        <f t="shared" si="55"/>
        <v>0</v>
      </c>
      <c r="AO38" s="48"/>
      <c r="AP38" s="36">
        <f t="shared" si="56"/>
        <v>0</v>
      </c>
      <c r="AQ38" s="48"/>
      <c r="AR38" s="36">
        <f t="shared" si="57"/>
        <v>0</v>
      </c>
      <c r="AS38" s="48"/>
      <c r="AT38" s="36">
        <f t="shared" si="58"/>
        <v>0</v>
      </c>
      <c r="AU38" s="48"/>
      <c r="AV38" s="36">
        <f t="shared" si="59"/>
        <v>0</v>
      </c>
      <c r="AW38" s="48"/>
      <c r="AX38" s="36">
        <f t="shared" si="60"/>
        <v>0</v>
      </c>
      <c r="AY38" s="48"/>
      <c r="AZ38" s="36">
        <f t="shared" si="61"/>
        <v>0</v>
      </c>
      <c r="BA38" s="48"/>
      <c r="BB38" s="36">
        <f t="shared" si="62"/>
        <v>0</v>
      </c>
      <c r="BC38" s="48"/>
      <c r="BD38" s="36">
        <f t="shared" si="63"/>
        <v>0</v>
      </c>
      <c r="BE38" s="48"/>
      <c r="BF38" s="36">
        <f t="shared" si="64"/>
        <v>0</v>
      </c>
      <c r="BG38" s="48"/>
      <c r="BH38" s="36">
        <f t="shared" si="65"/>
        <v>0</v>
      </c>
      <c r="BI38" s="48"/>
      <c r="BJ38" s="36">
        <f t="shared" si="66"/>
        <v>0</v>
      </c>
      <c r="BK38" s="48"/>
      <c r="BL38" s="36">
        <f t="shared" si="67"/>
        <v>0</v>
      </c>
      <c r="BM38" s="38" t="s">
        <v>44</v>
      </c>
    </row>
    <row r="39" spans="1:66">
      <c r="A39" s="40" t="s">
        <v>100</v>
      </c>
      <c r="B39" s="40" t="s">
        <v>112</v>
      </c>
      <c r="C39" s="41">
        <v>29</v>
      </c>
      <c r="D39" s="40" t="s">
        <v>113</v>
      </c>
      <c r="E39" s="44">
        <v>14</v>
      </c>
      <c r="F39" s="44">
        <v>14</v>
      </c>
      <c r="G39" s="44">
        <v>14</v>
      </c>
      <c r="H39" s="44">
        <v>14</v>
      </c>
      <c r="I39" s="44">
        <v>14</v>
      </c>
      <c r="J39" s="44">
        <v>14</v>
      </c>
      <c r="K39" s="44">
        <v>14</v>
      </c>
      <c r="L39" s="45">
        <v>14</v>
      </c>
      <c r="M39" s="46">
        <v>14</v>
      </c>
      <c r="N39" s="46">
        <v>14</v>
      </c>
      <c r="O39" s="47">
        <v>14</v>
      </c>
      <c r="P39" s="47">
        <v>14</v>
      </c>
      <c r="Q39" s="47">
        <v>14</v>
      </c>
      <c r="R39" s="47">
        <v>14</v>
      </c>
      <c r="S39" s="47">
        <v>14</v>
      </c>
      <c r="T39" s="47">
        <v>14</v>
      </c>
      <c r="U39" s="48">
        <v>7</v>
      </c>
      <c r="V39" s="36">
        <f t="shared" si="46"/>
        <v>0.5</v>
      </c>
      <c r="W39" s="48">
        <v>7.2990000000000004</v>
      </c>
      <c r="X39" s="36">
        <f t="shared" si="47"/>
        <v>0.52135714285714285</v>
      </c>
      <c r="Y39" s="48">
        <v>10.5</v>
      </c>
      <c r="Z39" s="36">
        <f t="shared" si="48"/>
        <v>0.75</v>
      </c>
      <c r="AA39" s="48">
        <v>10.933</v>
      </c>
      <c r="AB39" s="36">
        <f t="shared" si="49"/>
        <v>0.78092857142857142</v>
      </c>
      <c r="AC39" s="48">
        <v>14</v>
      </c>
      <c r="AD39" s="36">
        <f t="shared" si="50"/>
        <v>1</v>
      </c>
      <c r="AE39" s="48"/>
      <c r="AF39" s="36">
        <f t="shared" si="51"/>
        <v>0</v>
      </c>
      <c r="AG39" s="48"/>
      <c r="AH39" s="36">
        <f t="shared" si="52"/>
        <v>0</v>
      </c>
      <c r="AI39" s="48"/>
      <c r="AJ39" s="36">
        <f t="shared" si="53"/>
        <v>0</v>
      </c>
      <c r="AK39" s="48"/>
      <c r="AL39" s="36">
        <f t="shared" si="54"/>
        <v>0</v>
      </c>
      <c r="AM39" s="48"/>
      <c r="AN39" s="36">
        <f t="shared" si="55"/>
        <v>0</v>
      </c>
      <c r="AO39" s="48"/>
      <c r="AP39" s="36">
        <f t="shared" si="56"/>
        <v>0</v>
      </c>
      <c r="AQ39" s="48"/>
      <c r="AR39" s="36">
        <f t="shared" si="57"/>
        <v>0</v>
      </c>
      <c r="AS39" s="48"/>
      <c r="AT39" s="36">
        <f t="shared" si="58"/>
        <v>0</v>
      </c>
      <c r="AU39" s="48"/>
      <c r="AV39" s="36">
        <f t="shared" si="59"/>
        <v>0</v>
      </c>
      <c r="AW39" s="48"/>
      <c r="AX39" s="36">
        <f t="shared" si="60"/>
        <v>0</v>
      </c>
      <c r="AY39" s="48"/>
      <c r="AZ39" s="36">
        <f t="shared" si="61"/>
        <v>0</v>
      </c>
      <c r="BA39" s="48"/>
      <c r="BB39" s="36">
        <f t="shared" si="62"/>
        <v>0</v>
      </c>
      <c r="BC39" s="48"/>
      <c r="BD39" s="36">
        <f t="shared" si="63"/>
        <v>0</v>
      </c>
      <c r="BE39" s="48"/>
      <c r="BF39" s="36">
        <f t="shared" si="64"/>
        <v>0</v>
      </c>
      <c r="BG39" s="48"/>
      <c r="BH39" s="36">
        <f t="shared" si="65"/>
        <v>0</v>
      </c>
      <c r="BI39" s="48"/>
      <c r="BJ39" s="36">
        <f t="shared" si="66"/>
        <v>0</v>
      </c>
      <c r="BK39" s="48"/>
      <c r="BL39" s="36">
        <f t="shared" si="67"/>
        <v>0</v>
      </c>
      <c r="BM39" s="38" t="s">
        <v>44</v>
      </c>
    </row>
    <row r="40" spans="1:66">
      <c r="A40" s="40" t="s">
        <v>100</v>
      </c>
      <c r="B40" s="40" t="s">
        <v>114</v>
      </c>
      <c r="C40" s="41">
        <v>15</v>
      </c>
      <c r="D40" s="40" t="s">
        <v>115</v>
      </c>
      <c r="E40" s="44">
        <v>2.9249999999999998</v>
      </c>
      <c r="F40" s="44">
        <v>2.9249999999999998</v>
      </c>
      <c r="G40" s="44">
        <v>2.9249999999999998</v>
      </c>
      <c r="H40" s="44">
        <v>2.9249999999999998</v>
      </c>
      <c r="I40" s="44">
        <v>2.9249999999999998</v>
      </c>
      <c r="J40" s="44">
        <v>2.9249999999999998</v>
      </c>
      <c r="K40" s="44">
        <v>2.9249999999999998</v>
      </c>
      <c r="L40" s="45">
        <v>2.9249999999999998</v>
      </c>
      <c r="M40" s="46">
        <v>2.9249999999999998</v>
      </c>
      <c r="N40" s="46">
        <v>2.9249999999999998</v>
      </c>
      <c r="O40" s="47">
        <v>2.9249999999999998</v>
      </c>
      <c r="P40" s="47">
        <v>2.9249999999999998</v>
      </c>
      <c r="Q40" s="47">
        <v>2.9249999999999998</v>
      </c>
      <c r="R40" s="47">
        <v>2.9249999999999998</v>
      </c>
      <c r="S40" s="47">
        <v>2.9249999999999998</v>
      </c>
      <c r="T40" s="47">
        <v>2.9249999999999998</v>
      </c>
      <c r="U40" s="48">
        <v>1.8879999999999999</v>
      </c>
      <c r="V40" s="36">
        <f t="shared" si="46"/>
        <v>0.64547008547008544</v>
      </c>
      <c r="W40" s="48">
        <v>2.0739999999999998</v>
      </c>
      <c r="X40" s="36">
        <f t="shared" si="47"/>
        <v>0.70905982905982901</v>
      </c>
      <c r="Y40" s="48">
        <v>2.1469999999999998</v>
      </c>
      <c r="Z40" s="36">
        <f t="shared" si="48"/>
        <v>0.73401709401709403</v>
      </c>
      <c r="AA40" s="48">
        <v>2.1800000000000002</v>
      </c>
      <c r="AB40" s="36">
        <f t="shared" si="49"/>
        <v>0.74529914529914543</v>
      </c>
      <c r="AC40" s="48">
        <v>2.379</v>
      </c>
      <c r="AD40" s="36">
        <f t="shared" si="50"/>
        <v>0.81333333333333335</v>
      </c>
      <c r="AE40" s="48"/>
      <c r="AF40" s="36">
        <f t="shared" si="51"/>
        <v>0</v>
      </c>
      <c r="AG40" s="48"/>
      <c r="AH40" s="36">
        <f t="shared" si="52"/>
        <v>0</v>
      </c>
      <c r="AI40" s="48"/>
      <c r="AJ40" s="36">
        <f t="shared" si="53"/>
        <v>0</v>
      </c>
      <c r="AK40" s="48"/>
      <c r="AL40" s="36">
        <f t="shared" si="54"/>
        <v>0</v>
      </c>
      <c r="AM40" s="48"/>
      <c r="AN40" s="36">
        <f t="shared" si="55"/>
        <v>0</v>
      </c>
      <c r="AO40" s="48"/>
      <c r="AP40" s="36">
        <f t="shared" si="56"/>
        <v>0</v>
      </c>
      <c r="AQ40" s="48"/>
      <c r="AR40" s="36">
        <f t="shared" si="57"/>
        <v>0</v>
      </c>
      <c r="AS40" s="48"/>
      <c r="AT40" s="36">
        <f t="shared" si="58"/>
        <v>0</v>
      </c>
      <c r="AU40" s="48"/>
      <c r="AV40" s="36">
        <f t="shared" si="59"/>
        <v>0</v>
      </c>
      <c r="AW40" s="48"/>
      <c r="AX40" s="36">
        <f t="shared" si="60"/>
        <v>0</v>
      </c>
      <c r="AY40" s="48"/>
      <c r="AZ40" s="36">
        <f t="shared" si="61"/>
        <v>0</v>
      </c>
      <c r="BA40" s="48"/>
      <c r="BB40" s="36">
        <f t="shared" si="62"/>
        <v>0</v>
      </c>
      <c r="BC40" s="48"/>
      <c r="BD40" s="36">
        <f t="shared" si="63"/>
        <v>0</v>
      </c>
      <c r="BE40" s="48"/>
      <c r="BF40" s="36">
        <f t="shared" si="64"/>
        <v>0</v>
      </c>
      <c r="BG40" s="48"/>
      <c r="BH40" s="36">
        <f t="shared" si="65"/>
        <v>0</v>
      </c>
      <c r="BI40" s="48"/>
      <c r="BJ40" s="36">
        <f t="shared" si="66"/>
        <v>0</v>
      </c>
      <c r="BK40" s="48"/>
      <c r="BL40" s="36">
        <f t="shared" si="67"/>
        <v>0</v>
      </c>
      <c r="BM40" s="38" t="s">
        <v>44</v>
      </c>
    </row>
    <row r="41" spans="1:66">
      <c r="A41" s="40" t="s">
        <v>100</v>
      </c>
      <c r="B41" s="40" t="s">
        <v>116</v>
      </c>
      <c r="C41" s="41">
        <v>46</v>
      </c>
      <c r="D41" s="40" t="s">
        <v>117</v>
      </c>
      <c r="E41" s="44">
        <v>1.75</v>
      </c>
      <c r="F41" s="44">
        <v>1.75</v>
      </c>
      <c r="G41" s="44">
        <v>1.75</v>
      </c>
      <c r="H41" s="44">
        <v>1.75</v>
      </c>
      <c r="I41" s="44">
        <v>1.75</v>
      </c>
      <c r="J41" s="44">
        <v>1.75</v>
      </c>
      <c r="K41" s="44">
        <v>1.75</v>
      </c>
      <c r="L41" s="45">
        <v>1.75</v>
      </c>
      <c r="M41" s="46">
        <v>1.75</v>
      </c>
      <c r="N41" s="46">
        <v>1.67</v>
      </c>
      <c r="O41" s="47">
        <v>1.67</v>
      </c>
      <c r="P41" s="47">
        <v>1.67</v>
      </c>
      <c r="Q41" s="47">
        <v>1.67</v>
      </c>
      <c r="R41" s="47">
        <v>1.67</v>
      </c>
      <c r="S41" s="47">
        <v>1.67</v>
      </c>
      <c r="T41" s="47">
        <v>1.67</v>
      </c>
      <c r="U41" s="48">
        <v>1.21</v>
      </c>
      <c r="V41" s="36">
        <f t="shared" si="46"/>
        <v>0.72455089820359286</v>
      </c>
      <c r="W41" s="48">
        <v>1.6559999999999999</v>
      </c>
      <c r="X41" s="36">
        <f t="shared" si="47"/>
        <v>0.99161676646706587</v>
      </c>
      <c r="Y41" s="48">
        <v>1.67</v>
      </c>
      <c r="Z41" s="36">
        <f t="shared" si="48"/>
        <v>1</v>
      </c>
      <c r="AA41" s="48">
        <v>1.6080000000000001</v>
      </c>
      <c r="AB41" s="36">
        <f t="shared" si="49"/>
        <v>0.96287425149700612</v>
      </c>
      <c r="AC41" s="48">
        <v>1.587</v>
      </c>
      <c r="AD41" s="36">
        <f t="shared" si="50"/>
        <v>0.95029940119760481</v>
      </c>
      <c r="AE41" s="48"/>
      <c r="AF41" s="36">
        <f t="shared" si="51"/>
        <v>0</v>
      </c>
      <c r="AG41" s="48"/>
      <c r="AH41" s="36">
        <f t="shared" si="52"/>
        <v>0</v>
      </c>
      <c r="AI41" s="48"/>
      <c r="AJ41" s="36">
        <f t="shared" si="53"/>
        <v>0</v>
      </c>
      <c r="AK41" s="48"/>
      <c r="AL41" s="36">
        <f t="shared" si="54"/>
        <v>0</v>
      </c>
      <c r="AM41" s="48"/>
      <c r="AN41" s="36">
        <f t="shared" si="55"/>
        <v>0</v>
      </c>
      <c r="AO41" s="48"/>
      <c r="AP41" s="36">
        <f t="shared" si="56"/>
        <v>0</v>
      </c>
      <c r="AQ41" s="48"/>
      <c r="AR41" s="36">
        <f t="shared" si="57"/>
        <v>0</v>
      </c>
      <c r="AS41" s="48"/>
      <c r="AT41" s="36">
        <f t="shared" si="58"/>
        <v>0</v>
      </c>
      <c r="AU41" s="48"/>
      <c r="AV41" s="36">
        <f t="shared" si="59"/>
        <v>0</v>
      </c>
      <c r="AW41" s="48"/>
      <c r="AX41" s="36">
        <f t="shared" si="60"/>
        <v>0</v>
      </c>
      <c r="AY41" s="48"/>
      <c r="AZ41" s="36">
        <f t="shared" si="61"/>
        <v>0</v>
      </c>
      <c r="BA41" s="48"/>
      <c r="BB41" s="36">
        <f t="shared" si="62"/>
        <v>0</v>
      </c>
      <c r="BC41" s="48"/>
      <c r="BD41" s="36">
        <f t="shared" si="63"/>
        <v>0</v>
      </c>
      <c r="BE41" s="48"/>
      <c r="BF41" s="36">
        <f t="shared" si="64"/>
        <v>0</v>
      </c>
      <c r="BG41" s="48"/>
      <c r="BH41" s="36">
        <f t="shared" si="65"/>
        <v>0</v>
      </c>
      <c r="BI41" s="48"/>
      <c r="BJ41" s="36">
        <f t="shared" si="66"/>
        <v>0</v>
      </c>
      <c r="BK41" s="48"/>
      <c r="BL41" s="36">
        <f t="shared" si="67"/>
        <v>0</v>
      </c>
      <c r="BM41" s="38" t="s">
        <v>44</v>
      </c>
    </row>
    <row r="42" spans="1:66" ht="11.25" customHeight="1">
      <c r="A42" s="40" t="s">
        <v>100</v>
      </c>
      <c r="B42" s="40" t="s">
        <v>118</v>
      </c>
      <c r="C42" s="41" t="s">
        <v>119</v>
      </c>
      <c r="D42" s="40" t="s">
        <v>120</v>
      </c>
      <c r="E42" s="44"/>
      <c r="F42" s="44"/>
      <c r="G42" s="44"/>
      <c r="H42" s="44"/>
      <c r="I42" s="44"/>
      <c r="J42" s="44"/>
      <c r="K42" s="44"/>
      <c r="L42" s="45"/>
      <c r="M42" s="46"/>
      <c r="N42" s="46"/>
      <c r="O42" s="47"/>
      <c r="P42" s="47"/>
      <c r="Q42" s="47">
        <v>4.95</v>
      </c>
      <c r="R42" s="47">
        <v>4.95</v>
      </c>
      <c r="S42" s="47">
        <v>4.95</v>
      </c>
      <c r="T42" s="47">
        <v>4.95</v>
      </c>
      <c r="U42" s="48">
        <v>4.95</v>
      </c>
      <c r="V42" s="36">
        <f t="shared" si="46"/>
        <v>1</v>
      </c>
      <c r="W42" s="48">
        <v>4.95</v>
      </c>
      <c r="X42" s="36">
        <f t="shared" si="47"/>
        <v>1</v>
      </c>
      <c r="Y42" s="48">
        <v>4.95</v>
      </c>
      <c r="Z42" s="36">
        <f t="shared" si="48"/>
        <v>1</v>
      </c>
      <c r="AA42" s="48">
        <v>4.9210000000000003</v>
      </c>
      <c r="AB42" s="36">
        <f t="shared" si="49"/>
        <v>0.9941414141414141</v>
      </c>
      <c r="AC42" s="48">
        <v>4.95</v>
      </c>
      <c r="AD42" s="36">
        <f t="shared" si="50"/>
        <v>1</v>
      </c>
      <c r="AE42" s="48"/>
      <c r="AF42" s="36">
        <f t="shared" si="51"/>
        <v>0</v>
      </c>
      <c r="AG42" s="48"/>
      <c r="AH42" s="36">
        <f t="shared" si="52"/>
        <v>0</v>
      </c>
      <c r="AI42" s="48"/>
      <c r="AJ42" s="36">
        <f t="shared" si="53"/>
        <v>0</v>
      </c>
      <c r="AK42" s="48"/>
      <c r="AL42" s="36">
        <f t="shared" si="54"/>
        <v>0</v>
      </c>
      <c r="AM42" s="48"/>
      <c r="AN42" s="36">
        <f t="shared" si="55"/>
        <v>0</v>
      </c>
      <c r="AO42" s="48"/>
      <c r="AP42" s="36">
        <f t="shared" si="56"/>
        <v>0</v>
      </c>
      <c r="AQ42" s="48"/>
      <c r="AR42" s="36">
        <f t="shared" si="57"/>
        <v>0</v>
      </c>
      <c r="AS42" s="48"/>
      <c r="AT42" s="36">
        <f t="shared" si="58"/>
        <v>0</v>
      </c>
      <c r="AU42" s="48"/>
      <c r="AV42" s="36">
        <f t="shared" si="59"/>
        <v>0</v>
      </c>
      <c r="AW42" s="48"/>
      <c r="AX42" s="36">
        <f t="shared" si="60"/>
        <v>0</v>
      </c>
      <c r="AY42" s="48"/>
      <c r="AZ42" s="36">
        <f t="shared" si="61"/>
        <v>0</v>
      </c>
      <c r="BA42" s="48"/>
      <c r="BB42" s="36">
        <f t="shared" si="62"/>
        <v>0</v>
      </c>
      <c r="BC42" s="48"/>
      <c r="BD42" s="36">
        <f t="shared" si="63"/>
        <v>0</v>
      </c>
      <c r="BE42" s="48"/>
      <c r="BF42" s="36">
        <f t="shared" si="64"/>
        <v>0</v>
      </c>
      <c r="BG42" s="48"/>
      <c r="BH42" s="36">
        <f t="shared" si="65"/>
        <v>0</v>
      </c>
      <c r="BI42" s="48"/>
      <c r="BJ42" s="36">
        <f t="shared" si="66"/>
        <v>0</v>
      </c>
      <c r="BK42" s="48"/>
      <c r="BL42" s="36">
        <f t="shared" si="67"/>
        <v>0</v>
      </c>
      <c r="BM42" s="38" t="s">
        <v>44</v>
      </c>
    </row>
    <row r="43" spans="1:66" s="72" customFormat="1" ht="13.5" customHeight="1">
      <c r="A43" s="426" t="s">
        <v>121</v>
      </c>
      <c r="B43" s="426"/>
      <c r="C43" s="124"/>
      <c r="D43" s="125"/>
      <c r="E43" s="65">
        <f t="shared" ref="E43:O43" si="68">SUM(E33:E41)</f>
        <v>64.094999999999999</v>
      </c>
      <c r="F43" s="65">
        <f t="shared" si="68"/>
        <v>64.094999999999999</v>
      </c>
      <c r="G43" s="65">
        <f t="shared" si="68"/>
        <v>64.094999999999999</v>
      </c>
      <c r="H43" s="65">
        <f t="shared" si="68"/>
        <v>64.094999999999999</v>
      </c>
      <c r="I43" s="65">
        <f t="shared" si="68"/>
        <v>64.094999999999999</v>
      </c>
      <c r="J43" s="65">
        <f t="shared" si="68"/>
        <v>64.094999999999999</v>
      </c>
      <c r="K43" s="65">
        <f t="shared" si="68"/>
        <v>64.594999999999999</v>
      </c>
      <c r="L43" s="66">
        <f t="shared" si="68"/>
        <v>64.594999999999999</v>
      </c>
      <c r="M43" s="135">
        <f t="shared" si="68"/>
        <v>64.594999999999999</v>
      </c>
      <c r="N43" s="135">
        <f t="shared" si="68"/>
        <v>64.515000000000001</v>
      </c>
      <c r="O43" s="136">
        <f t="shared" si="68"/>
        <v>64.515000000000001</v>
      </c>
      <c r="P43" s="136">
        <v>64.515000000000001</v>
      </c>
      <c r="Q43" s="136">
        <f>SUM(Q33:Q42)</f>
        <v>69.465000000000003</v>
      </c>
      <c r="R43" s="136">
        <f>SUM(R33:R42)</f>
        <v>69.465000000000003</v>
      </c>
      <c r="S43" s="136">
        <f>SUM(S33:S42)</f>
        <v>69.465000000000003</v>
      </c>
      <c r="T43" s="137">
        <v>69.465000000000003</v>
      </c>
      <c r="U43" s="69">
        <f>SUM(U33:U42)</f>
        <v>57.913000000000004</v>
      </c>
      <c r="V43" s="36">
        <f t="shared" si="46"/>
        <v>0.83370042467429639</v>
      </c>
      <c r="W43" s="69">
        <f>SUM(W33:W42)</f>
        <v>59.76</v>
      </c>
      <c r="X43" s="36">
        <f t="shared" si="47"/>
        <v>0.86028935435111198</v>
      </c>
      <c r="Y43" s="69">
        <f>SUM(Y33:Y42)</f>
        <v>63.188000000000002</v>
      </c>
      <c r="Z43" s="36">
        <f t="shared" si="48"/>
        <v>0.90963794716763835</v>
      </c>
      <c r="AA43" s="69">
        <f>SUM(AA33:AA42)</f>
        <v>63.35799999999999</v>
      </c>
      <c r="AB43" s="36">
        <f t="shared" si="49"/>
        <v>0.91208522277405868</v>
      </c>
      <c r="AC43" s="69">
        <f>SUM(AC33:AC42)</f>
        <v>68.246000000000009</v>
      </c>
      <c r="AD43" s="36">
        <f t="shared" si="50"/>
        <v>0.98245159432807894</v>
      </c>
      <c r="AE43" s="69">
        <f>SUM(AE33:AE42)</f>
        <v>0</v>
      </c>
      <c r="AF43" s="36">
        <f t="shared" si="51"/>
        <v>0</v>
      </c>
      <c r="AG43" s="69">
        <f>SUM(AG33:AG42)</f>
        <v>0</v>
      </c>
      <c r="AH43" s="36">
        <f t="shared" si="52"/>
        <v>0</v>
      </c>
      <c r="AI43" s="69">
        <f>SUM(AI33:AI42)</f>
        <v>0</v>
      </c>
      <c r="AJ43" s="36">
        <f t="shared" si="53"/>
        <v>0</v>
      </c>
      <c r="AK43" s="69">
        <f>SUM(AK33:AK42)</f>
        <v>0</v>
      </c>
      <c r="AL43" s="36">
        <f t="shared" si="54"/>
        <v>0</v>
      </c>
      <c r="AM43" s="69">
        <f>SUM(AM33:AM42)</f>
        <v>0</v>
      </c>
      <c r="AN43" s="36">
        <f t="shared" si="55"/>
        <v>0</v>
      </c>
      <c r="AO43" s="69">
        <f>SUM(AO33:AO42)</f>
        <v>0</v>
      </c>
      <c r="AP43" s="36">
        <f t="shared" si="56"/>
        <v>0</v>
      </c>
      <c r="AQ43" s="69">
        <f>SUM(AQ33:AQ42)</f>
        <v>0</v>
      </c>
      <c r="AR43" s="36">
        <f t="shared" si="57"/>
        <v>0</v>
      </c>
      <c r="AS43" s="69">
        <f>SUM(AS33:AS42)</f>
        <v>0</v>
      </c>
      <c r="AT43" s="36">
        <f t="shared" si="58"/>
        <v>0</v>
      </c>
      <c r="AU43" s="69">
        <f>SUM(AU33:AU42)</f>
        <v>0</v>
      </c>
      <c r="AV43" s="36">
        <f t="shared" si="59"/>
        <v>0</v>
      </c>
      <c r="AW43" s="69">
        <f>SUM(AW33:AW42)</f>
        <v>0</v>
      </c>
      <c r="AX43" s="36">
        <f t="shared" si="60"/>
        <v>0</v>
      </c>
      <c r="AY43" s="69">
        <f>SUM(AY33:AY42)</f>
        <v>0</v>
      </c>
      <c r="AZ43" s="36">
        <f t="shared" si="61"/>
        <v>0</v>
      </c>
      <c r="BA43" s="69">
        <f>SUM(BA33:BA42)</f>
        <v>0</v>
      </c>
      <c r="BB43" s="36">
        <f t="shared" si="62"/>
        <v>0</v>
      </c>
      <c r="BC43" s="69">
        <f>SUM(BC33:BC42)</f>
        <v>0</v>
      </c>
      <c r="BD43" s="36">
        <f t="shared" si="63"/>
        <v>0</v>
      </c>
      <c r="BE43" s="69">
        <f>SUM(BE33:BE42)</f>
        <v>0</v>
      </c>
      <c r="BF43" s="36">
        <f t="shared" si="64"/>
        <v>0</v>
      </c>
      <c r="BG43" s="69">
        <f>SUM(BG33:BG42)</f>
        <v>0</v>
      </c>
      <c r="BH43" s="36">
        <f t="shared" si="65"/>
        <v>0</v>
      </c>
      <c r="BI43" s="69">
        <f>SUM(BI33:BI42)</f>
        <v>0</v>
      </c>
      <c r="BJ43" s="36">
        <f t="shared" si="66"/>
        <v>0</v>
      </c>
      <c r="BK43" s="69">
        <f>SUM(BK33:BK42)</f>
        <v>0</v>
      </c>
      <c r="BL43" s="36">
        <f t="shared" si="67"/>
        <v>0</v>
      </c>
      <c r="BM43" s="70"/>
      <c r="BN43" s="71"/>
    </row>
    <row r="44" spans="1:66" ht="6" customHeight="1">
      <c r="A44" s="102"/>
      <c r="B44" s="102"/>
      <c r="C44" s="103"/>
      <c r="D44" s="104"/>
      <c r="E44" s="95"/>
      <c r="F44" s="95"/>
      <c r="G44" s="95"/>
      <c r="H44" s="95"/>
      <c r="I44" s="95"/>
      <c r="J44" s="95"/>
      <c r="K44" s="95"/>
      <c r="L44" s="105"/>
      <c r="M44" s="131"/>
      <c r="N44" s="131"/>
      <c r="O44" s="132"/>
      <c r="P44" s="132"/>
      <c r="Q44" s="132"/>
      <c r="R44" s="132"/>
      <c r="S44" s="132"/>
      <c r="T44" s="108"/>
      <c r="U44" s="80"/>
      <c r="V44" s="81"/>
      <c r="W44" s="80"/>
      <c r="X44" s="81"/>
      <c r="Y44" s="80"/>
      <c r="Z44" s="81"/>
      <c r="AA44" s="80"/>
      <c r="AB44" s="81"/>
      <c r="AC44" s="80"/>
      <c r="AD44" s="81"/>
      <c r="AE44" s="80"/>
      <c r="AF44" s="81"/>
      <c r="AG44" s="80"/>
      <c r="AH44" s="81"/>
      <c r="AI44" s="80"/>
      <c r="AJ44" s="81"/>
      <c r="AK44" s="80"/>
      <c r="AL44" s="81"/>
      <c r="AM44" s="80"/>
      <c r="AN44" s="81"/>
      <c r="AO44" s="80"/>
      <c r="AP44" s="81"/>
      <c r="AQ44" s="80"/>
      <c r="AR44" s="81"/>
      <c r="AS44" s="80"/>
      <c r="AT44" s="81"/>
      <c r="AU44" s="80"/>
      <c r="AV44" s="81"/>
      <c r="AW44" s="80"/>
      <c r="AX44" s="81"/>
      <c r="AY44" s="80"/>
      <c r="AZ44" s="81"/>
      <c r="BA44" s="80"/>
      <c r="BB44" s="81"/>
      <c r="BC44" s="80"/>
      <c r="BD44" s="81"/>
      <c r="BE44" s="80"/>
      <c r="BF44" s="81"/>
      <c r="BG44" s="80"/>
      <c r="BH44" s="81"/>
      <c r="BI44" s="80"/>
      <c r="BJ44" s="81"/>
      <c r="BK44" s="80"/>
      <c r="BL44" s="81"/>
      <c r="BM44" s="82"/>
    </row>
    <row r="45" spans="1:66" s="72" customFormat="1">
      <c r="A45" s="96" t="s">
        <v>122</v>
      </c>
      <c r="B45" s="40" t="s">
        <v>123</v>
      </c>
      <c r="C45" s="41">
        <v>3</v>
      </c>
      <c r="D45" s="40" t="s">
        <v>124</v>
      </c>
      <c r="E45" s="65">
        <v>8.1999999999999993</v>
      </c>
      <c r="F45" s="65">
        <v>8.1999999999999993</v>
      </c>
      <c r="G45" s="65">
        <v>8.1999999999999993</v>
      </c>
      <c r="H45" s="65">
        <v>8.1999999999999993</v>
      </c>
      <c r="I45" s="65">
        <v>8.1999999999999993</v>
      </c>
      <c r="J45" s="65">
        <v>8.1999999999999993</v>
      </c>
      <c r="K45" s="87">
        <v>8.1999999999999993</v>
      </c>
      <c r="L45" s="88">
        <v>8.1999999999999993</v>
      </c>
      <c r="M45" s="138">
        <v>8.1999999999999993</v>
      </c>
      <c r="N45" s="138">
        <v>8.1999999999999993</v>
      </c>
      <c r="O45" s="139">
        <v>8.1999999999999993</v>
      </c>
      <c r="P45" s="139">
        <v>8.1999999999999993</v>
      </c>
      <c r="Q45" s="139">
        <v>8.1999999999999993</v>
      </c>
      <c r="R45" s="139">
        <v>8.1999999999999993</v>
      </c>
      <c r="S45" s="139">
        <v>8.1999999999999993</v>
      </c>
      <c r="T45" s="140">
        <v>8.1999999999999993</v>
      </c>
      <c r="U45" s="141">
        <v>8.1999999999999993</v>
      </c>
      <c r="V45" s="36">
        <f>U45/$T45</f>
        <v>1</v>
      </c>
      <c r="W45" s="141">
        <v>8.1999999999999993</v>
      </c>
      <c r="X45" s="36">
        <f>W45/$T45</f>
        <v>1</v>
      </c>
      <c r="Y45" s="141">
        <v>8.1999999999999993</v>
      </c>
      <c r="Z45" s="36">
        <f>Y45/$T45</f>
        <v>1</v>
      </c>
      <c r="AA45" s="141">
        <v>8.1999999999999993</v>
      </c>
      <c r="AB45" s="36">
        <f>AA45/$T45</f>
        <v>1</v>
      </c>
      <c r="AC45" s="141">
        <v>8.1999999999999993</v>
      </c>
      <c r="AD45" s="36">
        <f>AC45/$T45</f>
        <v>1</v>
      </c>
      <c r="AE45" s="141"/>
      <c r="AF45" s="36">
        <f>AE45/$T45</f>
        <v>0</v>
      </c>
      <c r="AG45" s="141"/>
      <c r="AH45" s="36">
        <f>AG45/$T45</f>
        <v>0</v>
      </c>
      <c r="AI45" s="141"/>
      <c r="AJ45" s="36">
        <f>AI45/$T45</f>
        <v>0</v>
      </c>
      <c r="AK45" s="141"/>
      <c r="AL45" s="36">
        <f>AK45/$T45</f>
        <v>0</v>
      </c>
      <c r="AM45" s="141"/>
      <c r="AN45" s="36">
        <f>AM45/$T45</f>
        <v>0</v>
      </c>
      <c r="AO45" s="141"/>
      <c r="AP45" s="36">
        <f>AO45/$T45</f>
        <v>0</v>
      </c>
      <c r="AQ45" s="141"/>
      <c r="AR45" s="36">
        <f>AQ45/$T45</f>
        <v>0</v>
      </c>
      <c r="AS45" s="141"/>
      <c r="AT45" s="36">
        <f>AS45/$T45</f>
        <v>0</v>
      </c>
      <c r="AU45" s="141"/>
      <c r="AV45" s="36">
        <f>AU45/$T45</f>
        <v>0</v>
      </c>
      <c r="AW45" s="141"/>
      <c r="AX45" s="36">
        <f>AW45/$T45</f>
        <v>0</v>
      </c>
      <c r="AY45" s="141"/>
      <c r="AZ45" s="36">
        <f>AY45/$T45</f>
        <v>0</v>
      </c>
      <c r="BA45" s="141"/>
      <c r="BB45" s="36">
        <f>BA45/$T45</f>
        <v>0</v>
      </c>
      <c r="BC45" s="141"/>
      <c r="BD45" s="36">
        <f>BC45/$T45</f>
        <v>0</v>
      </c>
      <c r="BE45" s="141"/>
      <c r="BF45" s="36">
        <f>BE45/$T45</f>
        <v>0</v>
      </c>
      <c r="BG45" s="141"/>
      <c r="BH45" s="36">
        <f>BG45/$T45</f>
        <v>0</v>
      </c>
      <c r="BI45" s="141"/>
      <c r="BJ45" s="36">
        <f>BI45/$T45</f>
        <v>0</v>
      </c>
      <c r="BK45" s="141"/>
      <c r="BL45" s="36">
        <f>BK45/$T45</f>
        <v>0</v>
      </c>
      <c r="BM45" s="142" t="s">
        <v>125</v>
      </c>
      <c r="BN45" s="12"/>
    </row>
    <row r="46" spans="1:66" ht="5.25" customHeight="1">
      <c r="A46" s="102"/>
      <c r="B46" s="102"/>
      <c r="C46" s="103"/>
      <c r="D46" s="104"/>
      <c r="E46" s="95"/>
      <c r="F46" s="95"/>
      <c r="G46" s="95"/>
      <c r="H46" s="95"/>
      <c r="I46" s="95"/>
      <c r="J46" s="95"/>
      <c r="K46" s="95"/>
      <c r="L46" s="105"/>
      <c r="M46" s="131"/>
      <c r="N46" s="131"/>
      <c r="O46" s="132"/>
      <c r="P46" s="132"/>
      <c r="Q46" s="132"/>
      <c r="R46" s="132"/>
      <c r="S46" s="132"/>
      <c r="T46" s="108"/>
      <c r="U46" s="80"/>
      <c r="V46" s="81"/>
      <c r="W46" s="80"/>
      <c r="X46" s="81"/>
      <c r="Y46" s="80"/>
      <c r="Z46" s="81"/>
      <c r="AA46" s="80"/>
      <c r="AB46" s="81"/>
      <c r="AC46" s="80"/>
      <c r="AD46" s="81"/>
      <c r="AE46" s="80"/>
      <c r="AF46" s="81"/>
      <c r="AG46" s="80"/>
      <c r="AH46" s="81"/>
      <c r="AI46" s="80"/>
      <c r="AJ46" s="81"/>
      <c r="AK46" s="80"/>
      <c r="AL46" s="81"/>
      <c r="AM46" s="80"/>
      <c r="AN46" s="81"/>
      <c r="AO46" s="80"/>
      <c r="AP46" s="81"/>
      <c r="AQ46" s="80"/>
      <c r="AR46" s="81"/>
      <c r="AS46" s="80"/>
      <c r="AT46" s="81"/>
      <c r="AU46" s="80"/>
      <c r="AV46" s="81"/>
      <c r="AW46" s="80"/>
      <c r="AX46" s="81"/>
      <c r="AY46" s="80"/>
      <c r="AZ46" s="81"/>
      <c r="BA46" s="80"/>
      <c r="BB46" s="81"/>
      <c r="BC46" s="80"/>
      <c r="BD46" s="81"/>
      <c r="BE46" s="80"/>
      <c r="BF46" s="81"/>
      <c r="BG46" s="80"/>
      <c r="BH46" s="81"/>
      <c r="BI46" s="80"/>
      <c r="BJ46" s="81"/>
      <c r="BK46" s="80"/>
      <c r="BL46" s="81"/>
      <c r="BM46" s="82"/>
    </row>
    <row r="47" spans="1:66">
      <c r="A47" s="40" t="s">
        <v>126</v>
      </c>
      <c r="B47" s="40" t="s">
        <v>127</v>
      </c>
      <c r="C47" s="41">
        <v>10</v>
      </c>
      <c r="D47" s="40" t="s">
        <v>128</v>
      </c>
      <c r="E47" s="44">
        <v>11</v>
      </c>
      <c r="F47" s="44">
        <v>11</v>
      </c>
      <c r="G47" s="44">
        <v>11</v>
      </c>
      <c r="H47" s="44">
        <v>11</v>
      </c>
      <c r="I47" s="44">
        <v>11</v>
      </c>
      <c r="J47" s="44">
        <v>11</v>
      </c>
      <c r="K47" s="44">
        <v>10.9</v>
      </c>
      <c r="L47" s="45">
        <v>10.9</v>
      </c>
      <c r="M47" s="46">
        <v>10.9</v>
      </c>
      <c r="N47" s="46">
        <v>10.9</v>
      </c>
      <c r="O47" s="47">
        <v>10.9</v>
      </c>
      <c r="P47" s="47">
        <v>10.9</v>
      </c>
      <c r="Q47" s="143">
        <v>10.9</v>
      </c>
      <c r="R47" s="143">
        <v>10.9</v>
      </c>
      <c r="S47" s="143">
        <v>10.9</v>
      </c>
      <c r="T47" s="143">
        <v>10.9</v>
      </c>
      <c r="U47" s="48">
        <v>10.861000000000001</v>
      </c>
      <c r="V47" s="36">
        <f t="shared" ref="V47:V58" si="69">U47/$T47</f>
        <v>0.99642201834862387</v>
      </c>
      <c r="W47" s="48">
        <v>10.846902999999999</v>
      </c>
      <c r="X47" s="36">
        <f t="shared" ref="X47:X58" si="70">W47/$T47</f>
        <v>0.9951287155963302</v>
      </c>
      <c r="Y47" s="48">
        <v>10.797000000000001</v>
      </c>
      <c r="Z47" s="36">
        <f t="shared" ref="Z47:Z58" si="71">Y47/$T47</f>
        <v>0.99055045871559633</v>
      </c>
      <c r="AA47" s="48">
        <v>10.818</v>
      </c>
      <c r="AB47" s="36">
        <f t="shared" ref="AB47:AB58" si="72">AA47/$T47</f>
        <v>0.99247706422018345</v>
      </c>
      <c r="AC47" s="48">
        <v>10.829000000000001</v>
      </c>
      <c r="AD47" s="36">
        <f t="shared" ref="AD47:AD58" si="73">AC47/$T47</f>
        <v>0.99348623853211016</v>
      </c>
      <c r="AE47" s="48"/>
      <c r="AF47" s="36">
        <f t="shared" ref="AF47:AF58" si="74">AE47/$T47</f>
        <v>0</v>
      </c>
      <c r="AG47" s="48"/>
      <c r="AH47" s="36">
        <f t="shared" ref="AH47:AH58" si="75">AG47/$T47</f>
        <v>0</v>
      </c>
      <c r="AI47" s="48"/>
      <c r="AJ47" s="36">
        <f t="shared" ref="AJ47:AJ58" si="76">AI47/$T47</f>
        <v>0</v>
      </c>
      <c r="AK47" s="48"/>
      <c r="AL47" s="36">
        <f t="shared" ref="AL47:AL58" si="77">AK47/$T47</f>
        <v>0</v>
      </c>
      <c r="AM47" s="48"/>
      <c r="AN47" s="36">
        <f t="shared" ref="AN47:AN58" si="78">AM47/$T47</f>
        <v>0</v>
      </c>
      <c r="AO47" s="48"/>
      <c r="AP47" s="36">
        <f t="shared" ref="AP47:AP58" si="79">AO47/$T47</f>
        <v>0</v>
      </c>
      <c r="AQ47" s="48"/>
      <c r="AR47" s="36">
        <f t="shared" ref="AR47:AR58" si="80">AQ47/$T47</f>
        <v>0</v>
      </c>
      <c r="AS47" s="48"/>
      <c r="AT47" s="36">
        <f t="shared" ref="AT47:AT58" si="81">AS47/$T47</f>
        <v>0</v>
      </c>
      <c r="AU47" s="48"/>
      <c r="AV47" s="36">
        <f t="shared" ref="AV47:AV58" si="82">AU47/$T47</f>
        <v>0</v>
      </c>
      <c r="AW47" s="48"/>
      <c r="AX47" s="36">
        <f t="shared" ref="AX47:AX58" si="83">AW47/$T47</f>
        <v>0</v>
      </c>
      <c r="AY47" s="48"/>
      <c r="AZ47" s="36">
        <f t="shared" ref="AZ47:AZ58" si="84">AY47/$T47</f>
        <v>0</v>
      </c>
      <c r="BA47" s="48"/>
      <c r="BB47" s="36">
        <f t="shared" ref="BB47:BB58" si="85">BA47/$T47</f>
        <v>0</v>
      </c>
      <c r="BC47" s="48"/>
      <c r="BD47" s="36">
        <f t="shared" ref="BD47:BD58" si="86">BC47/$T47</f>
        <v>0</v>
      </c>
      <c r="BE47" s="48"/>
      <c r="BF47" s="36">
        <f t="shared" ref="BF47:BF58" si="87">BE47/$T47</f>
        <v>0</v>
      </c>
      <c r="BG47" s="48"/>
      <c r="BH47" s="36">
        <f t="shared" ref="BH47:BH58" si="88">BG47/$T47</f>
        <v>0</v>
      </c>
      <c r="BI47" s="48"/>
      <c r="BJ47" s="36">
        <f t="shared" ref="BJ47:BJ58" si="89">BI47/$T47</f>
        <v>0</v>
      </c>
      <c r="BK47" s="48"/>
      <c r="BL47" s="36">
        <f t="shared" ref="BL47:BL58" si="90">BK47/$T47</f>
        <v>0</v>
      </c>
      <c r="BM47" s="38" t="s">
        <v>129</v>
      </c>
      <c r="BN47" s="144" t="s">
        <v>130</v>
      </c>
    </row>
    <row r="48" spans="1:66">
      <c r="A48" s="40" t="s">
        <v>126</v>
      </c>
      <c r="B48" s="40" t="s">
        <v>131</v>
      </c>
      <c r="C48" s="41">
        <v>8</v>
      </c>
      <c r="D48" s="40" t="s">
        <v>132</v>
      </c>
      <c r="E48" s="44">
        <v>18.8</v>
      </c>
      <c r="F48" s="44">
        <v>18.8</v>
      </c>
      <c r="G48" s="44">
        <v>18.8</v>
      </c>
      <c r="H48" s="44">
        <v>18.8</v>
      </c>
      <c r="I48" s="44">
        <v>18.8</v>
      </c>
      <c r="J48" s="44">
        <v>18.8</v>
      </c>
      <c r="K48" s="44">
        <v>18.8</v>
      </c>
      <c r="L48" s="45">
        <v>18.8</v>
      </c>
      <c r="M48" s="46">
        <v>18.8</v>
      </c>
      <c r="N48" s="46">
        <v>18.8</v>
      </c>
      <c r="O48" s="47">
        <v>18.8</v>
      </c>
      <c r="P48" s="47">
        <v>18.8</v>
      </c>
      <c r="Q48" s="47">
        <v>18.8</v>
      </c>
      <c r="R48" s="47">
        <v>18.8</v>
      </c>
      <c r="S48" s="47">
        <v>18.8</v>
      </c>
      <c r="T48" s="47">
        <v>18.8</v>
      </c>
      <c r="U48" s="48">
        <v>16.353000000000002</v>
      </c>
      <c r="V48" s="36">
        <f t="shared" si="69"/>
        <v>0.86984042553191498</v>
      </c>
      <c r="W48" s="48">
        <v>17.236146999999999</v>
      </c>
      <c r="X48" s="36">
        <f t="shared" si="70"/>
        <v>0.91681632978723393</v>
      </c>
      <c r="Y48" s="48">
        <v>17.564</v>
      </c>
      <c r="Z48" s="36">
        <f t="shared" si="71"/>
        <v>0.93425531914893611</v>
      </c>
      <c r="AA48" s="48">
        <v>18.190000000000001</v>
      </c>
      <c r="AB48" s="36">
        <f t="shared" si="72"/>
        <v>0.9675531914893617</v>
      </c>
      <c r="AC48" s="48">
        <v>18.492000000000001</v>
      </c>
      <c r="AD48" s="36">
        <f t="shared" si="73"/>
        <v>0.98361702127659578</v>
      </c>
      <c r="AE48" s="48"/>
      <c r="AF48" s="36">
        <f t="shared" si="74"/>
        <v>0</v>
      </c>
      <c r="AG48" s="48"/>
      <c r="AH48" s="36">
        <f t="shared" si="75"/>
        <v>0</v>
      </c>
      <c r="AI48" s="48"/>
      <c r="AJ48" s="36">
        <f t="shared" si="76"/>
        <v>0</v>
      </c>
      <c r="AK48" s="48"/>
      <c r="AL48" s="36">
        <f t="shared" si="77"/>
        <v>0</v>
      </c>
      <c r="AM48" s="48"/>
      <c r="AN48" s="36">
        <f t="shared" si="78"/>
        <v>0</v>
      </c>
      <c r="AO48" s="48"/>
      <c r="AP48" s="36">
        <f t="shared" si="79"/>
        <v>0</v>
      </c>
      <c r="AQ48" s="48"/>
      <c r="AR48" s="36">
        <f t="shared" si="80"/>
        <v>0</v>
      </c>
      <c r="AS48" s="48"/>
      <c r="AT48" s="36">
        <f t="shared" si="81"/>
        <v>0</v>
      </c>
      <c r="AU48" s="48"/>
      <c r="AV48" s="36">
        <f t="shared" si="82"/>
        <v>0</v>
      </c>
      <c r="AW48" s="48"/>
      <c r="AX48" s="36">
        <f t="shared" si="83"/>
        <v>0</v>
      </c>
      <c r="AY48" s="48"/>
      <c r="AZ48" s="36">
        <f t="shared" si="84"/>
        <v>0</v>
      </c>
      <c r="BA48" s="48"/>
      <c r="BB48" s="36">
        <f t="shared" si="85"/>
        <v>0</v>
      </c>
      <c r="BC48" s="48"/>
      <c r="BD48" s="36">
        <f t="shared" si="86"/>
        <v>0</v>
      </c>
      <c r="BE48" s="48"/>
      <c r="BF48" s="36">
        <f t="shared" si="87"/>
        <v>0</v>
      </c>
      <c r="BG48" s="48"/>
      <c r="BH48" s="36">
        <f t="shared" si="88"/>
        <v>0</v>
      </c>
      <c r="BI48" s="48"/>
      <c r="BJ48" s="36">
        <f t="shared" si="89"/>
        <v>0</v>
      </c>
      <c r="BK48" s="48"/>
      <c r="BL48" s="36">
        <f t="shared" si="90"/>
        <v>0</v>
      </c>
      <c r="BM48" s="38" t="s">
        <v>133</v>
      </c>
    </row>
    <row r="49" spans="1:66">
      <c r="A49" s="40" t="s">
        <v>126</v>
      </c>
      <c r="B49" s="40" t="s">
        <v>134</v>
      </c>
      <c r="C49" s="41">
        <v>35</v>
      </c>
      <c r="D49" s="40" t="s">
        <v>135</v>
      </c>
      <c r="E49" s="44">
        <v>7.8</v>
      </c>
      <c r="F49" s="44">
        <v>7.8</v>
      </c>
      <c r="G49" s="44">
        <v>7.8</v>
      </c>
      <c r="H49" s="44">
        <v>7.8</v>
      </c>
      <c r="I49" s="44">
        <v>7.8</v>
      </c>
      <c r="J49" s="44">
        <v>7.8</v>
      </c>
      <c r="K49" s="44">
        <v>7.8</v>
      </c>
      <c r="L49" s="45">
        <v>7.8</v>
      </c>
      <c r="M49" s="46">
        <v>7.8</v>
      </c>
      <c r="N49" s="46">
        <v>7.8</v>
      </c>
      <c r="O49" s="47">
        <v>7.8</v>
      </c>
      <c r="P49" s="47">
        <v>7.8</v>
      </c>
      <c r="Q49" s="47">
        <v>7.8</v>
      </c>
      <c r="R49" s="47">
        <v>7.8</v>
      </c>
      <c r="S49" s="145">
        <v>7.7</v>
      </c>
      <c r="T49" s="145">
        <v>7.7</v>
      </c>
      <c r="U49" s="48">
        <v>7.7789999999999999</v>
      </c>
      <c r="V49" s="36">
        <f t="shared" si="69"/>
        <v>1.0102597402597402</v>
      </c>
      <c r="W49" s="48">
        <v>7.7457469999999997</v>
      </c>
      <c r="X49" s="36">
        <f t="shared" si="70"/>
        <v>1.0059411688311688</v>
      </c>
      <c r="Y49" s="48">
        <v>7.6920000000000002</v>
      </c>
      <c r="Z49" s="36">
        <f t="shared" si="71"/>
        <v>0.99896103896103894</v>
      </c>
      <c r="AA49" s="48">
        <v>7.7649999999999997</v>
      </c>
      <c r="AB49" s="36">
        <f t="shared" si="72"/>
        <v>1.0084415584415585</v>
      </c>
      <c r="AC49" s="48">
        <v>7.7320000000000002</v>
      </c>
      <c r="AD49" s="36">
        <f t="shared" si="73"/>
        <v>1.0041558441558442</v>
      </c>
      <c r="AE49" s="48"/>
      <c r="AF49" s="36">
        <f t="shared" si="74"/>
        <v>0</v>
      </c>
      <c r="AG49" s="48"/>
      <c r="AH49" s="36">
        <f t="shared" si="75"/>
        <v>0</v>
      </c>
      <c r="AI49" s="48"/>
      <c r="AJ49" s="36">
        <f t="shared" si="76"/>
        <v>0</v>
      </c>
      <c r="AK49" s="48"/>
      <c r="AL49" s="36">
        <f t="shared" si="77"/>
        <v>0</v>
      </c>
      <c r="AM49" s="48"/>
      <c r="AN49" s="36">
        <f t="shared" si="78"/>
        <v>0</v>
      </c>
      <c r="AO49" s="48"/>
      <c r="AP49" s="36">
        <f t="shared" si="79"/>
        <v>0</v>
      </c>
      <c r="AQ49" s="48"/>
      <c r="AR49" s="36">
        <f t="shared" si="80"/>
        <v>0</v>
      </c>
      <c r="AS49" s="48"/>
      <c r="AT49" s="36">
        <f t="shared" si="81"/>
        <v>0</v>
      </c>
      <c r="AU49" s="48"/>
      <c r="AV49" s="36">
        <f t="shared" si="82"/>
        <v>0</v>
      </c>
      <c r="AW49" s="48"/>
      <c r="AX49" s="36">
        <f t="shared" si="83"/>
        <v>0</v>
      </c>
      <c r="AY49" s="48"/>
      <c r="AZ49" s="36">
        <f t="shared" si="84"/>
        <v>0</v>
      </c>
      <c r="BA49" s="48"/>
      <c r="BB49" s="36">
        <f t="shared" si="85"/>
        <v>0</v>
      </c>
      <c r="BC49" s="48"/>
      <c r="BD49" s="36">
        <f t="shared" si="86"/>
        <v>0</v>
      </c>
      <c r="BE49" s="48"/>
      <c r="BF49" s="36">
        <f t="shared" si="87"/>
        <v>0</v>
      </c>
      <c r="BG49" s="48"/>
      <c r="BH49" s="36">
        <f t="shared" si="88"/>
        <v>0</v>
      </c>
      <c r="BI49" s="48"/>
      <c r="BJ49" s="36">
        <f t="shared" si="89"/>
        <v>0</v>
      </c>
      <c r="BK49" s="48"/>
      <c r="BL49" s="36">
        <f t="shared" si="90"/>
        <v>0</v>
      </c>
      <c r="BM49" s="38" t="s">
        <v>133</v>
      </c>
    </row>
    <row r="50" spans="1:66">
      <c r="A50" s="146" t="s">
        <v>126</v>
      </c>
      <c r="B50" s="146" t="s">
        <v>136</v>
      </c>
      <c r="C50" s="41">
        <v>6</v>
      </c>
      <c r="D50" s="40" t="s">
        <v>136</v>
      </c>
      <c r="E50" s="44">
        <v>3.4</v>
      </c>
      <c r="F50" s="44">
        <v>3.4</v>
      </c>
      <c r="G50" s="44">
        <v>3.4</v>
      </c>
      <c r="H50" s="44">
        <v>3.4</v>
      </c>
      <c r="I50" s="44">
        <v>3.4</v>
      </c>
      <c r="J50" s="44">
        <v>3.4</v>
      </c>
      <c r="K50" s="44">
        <v>3.4</v>
      </c>
      <c r="L50" s="45">
        <v>3.4</v>
      </c>
      <c r="M50" s="46">
        <v>3.4</v>
      </c>
      <c r="N50" s="46">
        <v>3.4</v>
      </c>
      <c r="O50" s="47">
        <v>3.4</v>
      </c>
      <c r="P50" s="47">
        <v>3.4</v>
      </c>
      <c r="Q50" s="47">
        <v>3.4</v>
      </c>
      <c r="R50" s="47">
        <v>3.4</v>
      </c>
      <c r="S50" s="47">
        <v>3.4</v>
      </c>
      <c r="T50" s="47">
        <v>3.4</v>
      </c>
      <c r="U50" s="48">
        <v>3.2320000000000002</v>
      </c>
      <c r="V50" s="36">
        <f t="shared" si="69"/>
        <v>0.95058823529411773</v>
      </c>
      <c r="W50" s="48">
        <v>3.2625000000000002</v>
      </c>
      <c r="X50" s="36">
        <f t="shared" si="70"/>
        <v>0.9595588235294118</v>
      </c>
      <c r="Y50" s="48">
        <v>3.214</v>
      </c>
      <c r="Z50" s="36">
        <f t="shared" si="71"/>
        <v>0.94529411764705884</v>
      </c>
      <c r="AA50" s="48">
        <v>3.2989999999999999</v>
      </c>
      <c r="AB50" s="36">
        <f t="shared" si="72"/>
        <v>0.97029411764705886</v>
      </c>
      <c r="AC50" s="48">
        <v>3.3050000000000002</v>
      </c>
      <c r="AD50" s="36">
        <f t="shared" si="73"/>
        <v>0.97205882352941186</v>
      </c>
      <c r="AE50" s="48"/>
      <c r="AF50" s="36">
        <f t="shared" si="74"/>
        <v>0</v>
      </c>
      <c r="AG50" s="48"/>
      <c r="AH50" s="36">
        <f t="shared" si="75"/>
        <v>0</v>
      </c>
      <c r="AI50" s="48"/>
      <c r="AJ50" s="36">
        <f t="shared" si="76"/>
        <v>0</v>
      </c>
      <c r="AK50" s="48"/>
      <c r="AL50" s="36">
        <f t="shared" si="77"/>
        <v>0</v>
      </c>
      <c r="AM50" s="48"/>
      <c r="AN50" s="36">
        <f t="shared" si="78"/>
        <v>0</v>
      </c>
      <c r="AO50" s="48"/>
      <c r="AP50" s="36">
        <f t="shared" si="79"/>
        <v>0</v>
      </c>
      <c r="AQ50" s="48"/>
      <c r="AR50" s="36">
        <f t="shared" si="80"/>
        <v>0</v>
      </c>
      <c r="AS50" s="48"/>
      <c r="AT50" s="36">
        <f t="shared" si="81"/>
        <v>0</v>
      </c>
      <c r="AU50" s="48"/>
      <c r="AV50" s="36">
        <f t="shared" si="82"/>
        <v>0</v>
      </c>
      <c r="AW50" s="48"/>
      <c r="AX50" s="36">
        <f t="shared" si="83"/>
        <v>0</v>
      </c>
      <c r="AY50" s="48"/>
      <c r="AZ50" s="36">
        <f t="shared" si="84"/>
        <v>0</v>
      </c>
      <c r="BA50" s="48"/>
      <c r="BB50" s="36">
        <f t="shared" si="85"/>
        <v>0</v>
      </c>
      <c r="BC50" s="48"/>
      <c r="BD50" s="36">
        <f t="shared" si="86"/>
        <v>0</v>
      </c>
      <c r="BE50" s="48"/>
      <c r="BF50" s="36">
        <f t="shared" si="87"/>
        <v>0</v>
      </c>
      <c r="BG50" s="48"/>
      <c r="BH50" s="36">
        <f t="shared" si="88"/>
        <v>0</v>
      </c>
      <c r="BI50" s="48"/>
      <c r="BJ50" s="36">
        <f t="shared" si="89"/>
        <v>0</v>
      </c>
      <c r="BK50" s="48"/>
      <c r="BL50" s="36">
        <f t="shared" si="90"/>
        <v>0</v>
      </c>
      <c r="BM50" s="38" t="s">
        <v>137</v>
      </c>
      <c r="BN50" s="119"/>
    </row>
    <row r="51" spans="1:66">
      <c r="A51" s="146" t="s">
        <v>126</v>
      </c>
      <c r="B51" s="146" t="s">
        <v>138</v>
      </c>
      <c r="C51" s="41">
        <v>7</v>
      </c>
      <c r="D51" s="40" t="s">
        <v>139</v>
      </c>
      <c r="E51" s="44">
        <v>8.5</v>
      </c>
      <c r="F51" s="44">
        <v>8.5</v>
      </c>
      <c r="G51" s="44">
        <v>8.5</v>
      </c>
      <c r="H51" s="44">
        <v>8.5</v>
      </c>
      <c r="I51" s="44">
        <v>8.5</v>
      </c>
      <c r="J51" s="44">
        <v>8.5</v>
      </c>
      <c r="K51" s="44">
        <v>11.35</v>
      </c>
      <c r="L51" s="45">
        <v>11.35</v>
      </c>
      <c r="M51" s="46">
        <v>11.35</v>
      </c>
      <c r="N51" s="46">
        <v>11.35</v>
      </c>
      <c r="O51" s="47">
        <v>11.35</v>
      </c>
      <c r="P51" s="47">
        <v>11.35</v>
      </c>
      <c r="Q51" s="143">
        <v>11.35</v>
      </c>
      <c r="R51" s="143">
        <v>11.35</v>
      </c>
      <c r="S51" s="143">
        <v>11.35</v>
      </c>
      <c r="T51" s="143">
        <v>11.35</v>
      </c>
      <c r="U51" s="48">
        <v>11.35</v>
      </c>
      <c r="V51" s="36">
        <f t="shared" si="69"/>
        <v>1</v>
      </c>
      <c r="W51" s="48">
        <v>11.455</v>
      </c>
      <c r="X51" s="36">
        <f t="shared" si="70"/>
        <v>1.0092511013215859</v>
      </c>
      <c r="Y51" s="48">
        <v>10.282</v>
      </c>
      <c r="Z51" s="36">
        <f t="shared" si="71"/>
        <v>0.90590308370044059</v>
      </c>
      <c r="AA51" s="48">
        <v>11.189</v>
      </c>
      <c r="AB51" s="36">
        <f t="shared" si="72"/>
        <v>0.98581497797356832</v>
      </c>
      <c r="AC51" s="48">
        <v>11.259</v>
      </c>
      <c r="AD51" s="36">
        <f t="shared" si="73"/>
        <v>0.99198237885462559</v>
      </c>
      <c r="AE51" s="48"/>
      <c r="AF51" s="36">
        <f t="shared" si="74"/>
        <v>0</v>
      </c>
      <c r="AG51" s="48"/>
      <c r="AH51" s="36">
        <f t="shared" si="75"/>
        <v>0</v>
      </c>
      <c r="AI51" s="48"/>
      <c r="AJ51" s="36">
        <f t="shared" si="76"/>
        <v>0</v>
      </c>
      <c r="AK51" s="48"/>
      <c r="AL51" s="36">
        <f t="shared" si="77"/>
        <v>0</v>
      </c>
      <c r="AM51" s="48"/>
      <c r="AN51" s="36">
        <f t="shared" si="78"/>
        <v>0</v>
      </c>
      <c r="AO51" s="48"/>
      <c r="AP51" s="36">
        <f t="shared" si="79"/>
        <v>0</v>
      </c>
      <c r="AQ51" s="48"/>
      <c r="AR51" s="36">
        <f t="shared" si="80"/>
        <v>0</v>
      </c>
      <c r="AS51" s="48"/>
      <c r="AT51" s="36">
        <f t="shared" si="81"/>
        <v>0</v>
      </c>
      <c r="AU51" s="48"/>
      <c r="AV51" s="36">
        <f t="shared" si="82"/>
        <v>0</v>
      </c>
      <c r="AW51" s="48"/>
      <c r="AX51" s="36">
        <f t="shared" si="83"/>
        <v>0</v>
      </c>
      <c r="AY51" s="48"/>
      <c r="AZ51" s="36">
        <f t="shared" si="84"/>
        <v>0</v>
      </c>
      <c r="BA51" s="48"/>
      <c r="BB51" s="36">
        <f t="shared" si="85"/>
        <v>0</v>
      </c>
      <c r="BC51" s="48"/>
      <c r="BD51" s="36">
        <f t="shared" si="86"/>
        <v>0</v>
      </c>
      <c r="BE51" s="48"/>
      <c r="BF51" s="36">
        <f t="shared" si="87"/>
        <v>0</v>
      </c>
      <c r="BG51" s="48"/>
      <c r="BH51" s="36">
        <f t="shared" si="88"/>
        <v>0</v>
      </c>
      <c r="BI51" s="48"/>
      <c r="BJ51" s="36">
        <f t="shared" si="89"/>
        <v>0</v>
      </c>
      <c r="BK51" s="48"/>
      <c r="BL51" s="36">
        <f t="shared" si="90"/>
        <v>0</v>
      </c>
      <c r="BM51" s="38" t="s">
        <v>129</v>
      </c>
      <c r="BN51" s="144" t="s">
        <v>140</v>
      </c>
    </row>
    <row r="52" spans="1:66">
      <c r="A52" s="146" t="s">
        <v>126</v>
      </c>
      <c r="B52" s="146" t="s">
        <v>141</v>
      </c>
      <c r="C52" s="41">
        <v>33</v>
      </c>
      <c r="D52" s="40" t="s">
        <v>142</v>
      </c>
      <c r="E52" s="44">
        <v>6.5</v>
      </c>
      <c r="F52" s="44">
        <v>6.5</v>
      </c>
      <c r="G52" s="44">
        <v>6.5</v>
      </c>
      <c r="H52" s="44">
        <v>6.5</v>
      </c>
      <c r="I52" s="44">
        <v>6.5</v>
      </c>
      <c r="J52" s="44">
        <v>6.5</v>
      </c>
      <c r="K52" s="44">
        <v>4.8</v>
      </c>
      <c r="L52" s="45">
        <v>4.8</v>
      </c>
      <c r="M52" s="46">
        <v>4.968</v>
      </c>
      <c r="N52" s="46">
        <v>4.968</v>
      </c>
      <c r="O52" s="47">
        <v>4.968</v>
      </c>
      <c r="P52" s="47">
        <v>4.968</v>
      </c>
      <c r="Q52" s="47">
        <v>4.968</v>
      </c>
      <c r="R52" s="47">
        <v>4.968</v>
      </c>
      <c r="S52" s="47">
        <v>4.968</v>
      </c>
      <c r="T52" s="47">
        <v>4.968</v>
      </c>
      <c r="U52" s="48">
        <v>4.7140000000000004</v>
      </c>
      <c r="V52" s="36">
        <f t="shared" si="69"/>
        <v>0.94887278582930767</v>
      </c>
      <c r="W52" s="48">
        <v>4.7750000000000004</v>
      </c>
      <c r="X52" s="36">
        <f t="shared" si="70"/>
        <v>0.96115136876006446</v>
      </c>
      <c r="Y52" s="48">
        <v>4.82</v>
      </c>
      <c r="Z52" s="36">
        <f t="shared" si="71"/>
        <v>0.97020933977455726</v>
      </c>
      <c r="AA52" s="48">
        <v>4.8099999999999996</v>
      </c>
      <c r="AB52" s="36">
        <f t="shared" si="72"/>
        <v>0.96819645732689208</v>
      </c>
      <c r="AC52" s="48">
        <v>4.9249999999999998</v>
      </c>
      <c r="AD52" s="36">
        <f t="shared" si="73"/>
        <v>0.99134460547504022</v>
      </c>
      <c r="AE52" s="48"/>
      <c r="AF52" s="36">
        <f t="shared" si="74"/>
        <v>0</v>
      </c>
      <c r="AG52" s="48"/>
      <c r="AH52" s="36">
        <f t="shared" si="75"/>
        <v>0</v>
      </c>
      <c r="AI52" s="48"/>
      <c r="AJ52" s="36">
        <f t="shared" si="76"/>
        <v>0</v>
      </c>
      <c r="AK52" s="48"/>
      <c r="AL52" s="36">
        <f t="shared" si="77"/>
        <v>0</v>
      </c>
      <c r="AM52" s="48"/>
      <c r="AN52" s="36">
        <f t="shared" si="78"/>
        <v>0</v>
      </c>
      <c r="AO52" s="48"/>
      <c r="AP52" s="36">
        <f t="shared" si="79"/>
        <v>0</v>
      </c>
      <c r="AQ52" s="48"/>
      <c r="AR52" s="36">
        <f t="shared" si="80"/>
        <v>0</v>
      </c>
      <c r="AS52" s="48"/>
      <c r="AT52" s="36">
        <f t="shared" si="81"/>
        <v>0</v>
      </c>
      <c r="AU52" s="48"/>
      <c r="AV52" s="36">
        <f t="shared" si="82"/>
        <v>0</v>
      </c>
      <c r="AW52" s="48"/>
      <c r="AX52" s="36">
        <f t="shared" si="83"/>
        <v>0</v>
      </c>
      <c r="AY52" s="48"/>
      <c r="AZ52" s="36">
        <f t="shared" si="84"/>
        <v>0</v>
      </c>
      <c r="BA52" s="48"/>
      <c r="BB52" s="36">
        <f t="shared" si="85"/>
        <v>0</v>
      </c>
      <c r="BC52" s="48"/>
      <c r="BD52" s="36">
        <f t="shared" si="86"/>
        <v>0</v>
      </c>
      <c r="BE52" s="48"/>
      <c r="BF52" s="36">
        <f t="shared" si="87"/>
        <v>0</v>
      </c>
      <c r="BG52" s="48"/>
      <c r="BH52" s="36">
        <f t="shared" si="88"/>
        <v>0</v>
      </c>
      <c r="BI52" s="48"/>
      <c r="BJ52" s="36">
        <f t="shared" si="89"/>
        <v>0</v>
      </c>
      <c r="BK52" s="48"/>
      <c r="BL52" s="36">
        <f t="shared" si="90"/>
        <v>0</v>
      </c>
      <c r="BM52" s="38" t="s">
        <v>143</v>
      </c>
    </row>
    <row r="53" spans="1:66">
      <c r="A53" s="146" t="s">
        <v>126</v>
      </c>
      <c r="B53" s="146" t="s">
        <v>144</v>
      </c>
      <c r="C53" s="41">
        <v>4</v>
      </c>
      <c r="D53" s="40" t="s">
        <v>145</v>
      </c>
      <c r="E53" s="44">
        <v>15</v>
      </c>
      <c r="F53" s="44">
        <v>15</v>
      </c>
      <c r="G53" s="44">
        <v>15</v>
      </c>
      <c r="H53" s="44">
        <v>15</v>
      </c>
      <c r="I53" s="44">
        <v>15</v>
      </c>
      <c r="J53" s="44">
        <v>15</v>
      </c>
      <c r="K53" s="44">
        <v>15</v>
      </c>
      <c r="L53" s="45">
        <v>15</v>
      </c>
      <c r="M53" s="46">
        <v>15</v>
      </c>
      <c r="N53" s="46">
        <v>15</v>
      </c>
      <c r="O53" s="47">
        <v>15</v>
      </c>
      <c r="P53" s="47">
        <v>15</v>
      </c>
      <c r="Q53" s="47">
        <v>15</v>
      </c>
      <c r="R53" s="47">
        <v>15</v>
      </c>
      <c r="S53" s="47">
        <v>15</v>
      </c>
      <c r="T53" s="47">
        <v>15</v>
      </c>
      <c r="U53" s="48">
        <v>12.44</v>
      </c>
      <c r="V53" s="36">
        <f t="shared" si="69"/>
        <v>0.82933333333333326</v>
      </c>
      <c r="W53" s="48">
        <v>15.1625</v>
      </c>
      <c r="X53" s="36">
        <f t="shared" si="70"/>
        <v>1.0108333333333333</v>
      </c>
      <c r="Y53" s="48">
        <v>15.125</v>
      </c>
      <c r="Z53" s="36">
        <f t="shared" si="71"/>
        <v>1.0083333333333333</v>
      </c>
      <c r="AA53" s="48">
        <v>15.154999999999999</v>
      </c>
      <c r="AB53" s="36">
        <f t="shared" si="72"/>
        <v>1.0103333333333333</v>
      </c>
      <c r="AC53" s="48">
        <v>15.14</v>
      </c>
      <c r="AD53" s="36">
        <f t="shared" si="73"/>
        <v>1.0093333333333334</v>
      </c>
      <c r="AE53" s="48"/>
      <c r="AF53" s="36">
        <f t="shared" si="74"/>
        <v>0</v>
      </c>
      <c r="AG53" s="48"/>
      <c r="AH53" s="36">
        <f t="shared" si="75"/>
        <v>0</v>
      </c>
      <c r="AI53" s="48"/>
      <c r="AJ53" s="36">
        <f t="shared" si="76"/>
        <v>0</v>
      </c>
      <c r="AK53" s="48"/>
      <c r="AL53" s="36">
        <f t="shared" si="77"/>
        <v>0</v>
      </c>
      <c r="AM53" s="48"/>
      <c r="AN53" s="36">
        <f t="shared" si="78"/>
        <v>0</v>
      </c>
      <c r="AO53" s="48"/>
      <c r="AP53" s="36">
        <f t="shared" si="79"/>
        <v>0</v>
      </c>
      <c r="AQ53" s="48"/>
      <c r="AR53" s="36">
        <f t="shared" si="80"/>
        <v>0</v>
      </c>
      <c r="AS53" s="48"/>
      <c r="AT53" s="36">
        <f t="shared" si="81"/>
        <v>0</v>
      </c>
      <c r="AU53" s="48"/>
      <c r="AV53" s="36">
        <f t="shared" si="82"/>
        <v>0</v>
      </c>
      <c r="AW53" s="48"/>
      <c r="AX53" s="36">
        <f t="shared" si="83"/>
        <v>0</v>
      </c>
      <c r="AY53" s="48"/>
      <c r="AZ53" s="36">
        <f t="shared" si="84"/>
        <v>0</v>
      </c>
      <c r="BA53" s="48"/>
      <c r="BB53" s="36">
        <f t="shared" si="85"/>
        <v>0</v>
      </c>
      <c r="BC53" s="48"/>
      <c r="BD53" s="36">
        <f t="shared" si="86"/>
        <v>0</v>
      </c>
      <c r="BE53" s="48"/>
      <c r="BF53" s="36">
        <f t="shared" si="87"/>
        <v>0</v>
      </c>
      <c r="BG53" s="48"/>
      <c r="BH53" s="36">
        <f t="shared" si="88"/>
        <v>0</v>
      </c>
      <c r="BI53" s="48"/>
      <c r="BJ53" s="36">
        <f t="shared" si="89"/>
        <v>0</v>
      </c>
      <c r="BK53" s="48"/>
      <c r="BL53" s="36">
        <f t="shared" si="90"/>
        <v>0</v>
      </c>
      <c r="BM53" s="38" t="s">
        <v>129</v>
      </c>
      <c r="BN53" s="119"/>
    </row>
    <row r="54" spans="1:66">
      <c r="A54" s="146" t="s">
        <v>126</v>
      </c>
      <c r="B54" s="146" t="s">
        <v>146</v>
      </c>
      <c r="C54" s="41">
        <v>5</v>
      </c>
      <c r="D54" s="40" t="s">
        <v>146</v>
      </c>
      <c r="E54" s="44">
        <v>3.2</v>
      </c>
      <c r="F54" s="44">
        <v>3.2</v>
      </c>
      <c r="G54" s="44">
        <v>3.2</v>
      </c>
      <c r="H54" s="44">
        <v>3.2</v>
      </c>
      <c r="I54" s="44">
        <v>3.2</v>
      </c>
      <c r="J54" s="44">
        <v>3.2</v>
      </c>
      <c r="K54" s="44">
        <v>3.2</v>
      </c>
      <c r="L54" s="45">
        <v>3.2</v>
      </c>
      <c r="M54" s="46">
        <v>3.2</v>
      </c>
      <c r="N54" s="46">
        <v>3.2</v>
      </c>
      <c r="O54" s="47">
        <v>3.2</v>
      </c>
      <c r="P54" s="47">
        <v>3.2</v>
      </c>
      <c r="Q54" s="47">
        <v>3.2</v>
      </c>
      <c r="R54" s="47">
        <v>3.2</v>
      </c>
      <c r="S54" s="47">
        <v>3.2</v>
      </c>
      <c r="T54" s="47">
        <v>3.2</v>
      </c>
      <c r="U54" s="48">
        <v>2.25</v>
      </c>
      <c r="V54" s="36">
        <f t="shared" si="69"/>
        <v>0.703125</v>
      </c>
      <c r="W54" s="48">
        <v>2.4984999999999999</v>
      </c>
      <c r="X54" s="36">
        <f t="shared" si="70"/>
        <v>0.78078124999999998</v>
      </c>
      <c r="Y54" s="48">
        <v>2.532</v>
      </c>
      <c r="Z54" s="36">
        <f t="shared" si="71"/>
        <v>0.79125000000000001</v>
      </c>
      <c r="AA54" s="48">
        <v>2.5649999999999999</v>
      </c>
      <c r="AB54" s="36">
        <f t="shared" si="72"/>
        <v>0.80156249999999996</v>
      </c>
      <c r="AC54" s="48">
        <v>2.605</v>
      </c>
      <c r="AD54" s="36">
        <f t="shared" si="73"/>
        <v>0.81406249999999991</v>
      </c>
      <c r="AE54" s="48"/>
      <c r="AF54" s="36">
        <f t="shared" si="74"/>
        <v>0</v>
      </c>
      <c r="AG54" s="48"/>
      <c r="AH54" s="36">
        <f t="shared" si="75"/>
        <v>0</v>
      </c>
      <c r="AI54" s="48"/>
      <c r="AJ54" s="36">
        <f t="shared" si="76"/>
        <v>0</v>
      </c>
      <c r="AK54" s="48"/>
      <c r="AL54" s="36">
        <f t="shared" si="77"/>
        <v>0</v>
      </c>
      <c r="AM54" s="48"/>
      <c r="AN54" s="36">
        <f t="shared" si="78"/>
        <v>0</v>
      </c>
      <c r="AO54" s="48"/>
      <c r="AP54" s="36">
        <f t="shared" si="79"/>
        <v>0</v>
      </c>
      <c r="AQ54" s="48"/>
      <c r="AR54" s="36">
        <f t="shared" si="80"/>
        <v>0</v>
      </c>
      <c r="AS54" s="48"/>
      <c r="AT54" s="36">
        <f t="shared" si="81"/>
        <v>0</v>
      </c>
      <c r="AU54" s="48"/>
      <c r="AV54" s="36">
        <f t="shared" si="82"/>
        <v>0</v>
      </c>
      <c r="AW54" s="48"/>
      <c r="AX54" s="36">
        <f t="shared" si="83"/>
        <v>0</v>
      </c>
      <c r="AY54" s="48"/>
      <c r="AZ54" s="36">
        <f t="shared" si="84"/>
        <v>0</v>
      </c>
      <c r="BA54" s="48"/>
      <c r="BB54" s="36">
        <f t="shared" si="85"/>
        <v>0</v>
      </c>
      <c r="BC54" s="48"/>
      <c r="BD54" s="36">
        <f t="shared" si="86"/>
        <v>0</v>
      </c>
      <c r="BE54" s="48"/>
      <c r="BF54" s="36">
        <f t="shared" si="87"/>
        <v>0</v>
      </c>
      <c r="BG54" s="48"/>
      <c r="BH54" s="36">
        <f t="shared" si="88"/>
        <v>0</v>
      </c>
      <c r="BI54" s="48"/>
      <c r="BJ54" s="36">
        <f t="shared" si="89"/>
        <v>0</v>
      </c>
      <c r="BK54" s="48"/>
      <c r="BL54" s="36">
        <f t="shared" si="90"/>
        <v>0</v>
      </c>
      <c r="BM54" s="38" t="s">
        <v>137</v>
      </c>
      <c r="BN54" s="119"/>
    </row>
    <row r="55" spans="1:66">
      <c r="A55" s="40" t="s">
        <v>126</v>
      </c>
      <c r="B55" s="40" t="s">
        <v>147</v>
      </c>
      <c r="C55" s="41" t="s">
        <v>148</v>
      </c>
      <c r="D55" s="40" t="s">
        <v>149</v>
      </c>
      <c r="E55" s="44"/>
      <c r="F55" s="44"/>
      <c r="G55" s="44"/>
      <c r="H55" s="44"/>
      <c r="I55" s="44"/>
      <c r="J55" s="44"/>
      <c r="K55" s="44"/>
      <c r="L55" s="45"/>
      <c r="M55" s="46"/>
      <c r="N55" s="46"/>
      <c r="O55" s="47"/>
      <c r="P55" s="47"/>
      <c r="Q55" s="47">
        <v>1.1579999999999999</v>
      </c>
      <c r="R55" s="47">
        <v>1.1579999999999999</v>
      </c>
      <c r="S55" s="147">
        <v>1.1200000000000001</v>
      </c>
      <c r="T55" s="147">
        <v>1.1200000000000001</v>
      </c>
      <c r="U55" s="48">
        <v>1.1200000000000001</v>
      </c>
      <c r="V55" s="36">
        <f t="shared" si="69"/>
        <v>1</v>
      </c>
      <c r="W55" s="48">
        <v>1.1200000000000001</v>
      </c>
      <c r="X55" s="36">
        <f t="shared" si="70"/>
        <v>1</v>
      </c>
      <c r="Y55" s="48">
        <v>1.1200000000000001</v>
      </c>
      <c r="Z55" s="36">
        <f t="shared" si="71"/>
        <v>1</v>
      </c>
      <c r="AA55" s="48">
        <v>1.1200000000000001</v>
      </c>
      <c r="AB55" s="36">
        <f t="shared" si="72"/>
        <v>1</v>
      </c>
      <c r="AC55" s="48">
        <v>1.1200000000000001</v>
      </c>
      <c r="AD55" s="36">
        <f t="shared" si="73"/>
        <v>1</v>
      </c>
      <c r="AE55" s="48"/>
      <c r="AF55" s="36">
        <f t="shared" si="74"/>
        <v>0</v>
      </c>
      <c r="AG55" s="48"/>
      <c r="AH55" s="36">
        <f t="shared" si="75"/>
        <v>0</v>
      </c>
      <c r="AI55" s="48"/>
      <c r="AJ55" s="36">
        <f t="shared" si="76"/>
        <v>0</v>
      </c>
      <c r="AK55" s="48"/>
      <c r="AL55" s="36">
        <f t="shared" si="77"/>
        <v>0</v>
      </c>
      <c r="AM55" s="48"/>
      <c r="AN55" s="36">
        <f t="shared" si="78"/>
        <v>0</v>
      </c>
      <c r="AO55" s="48"/>
      <c r="AP55" s="36">
        <f t="shared" si="79"/>
        <v>0</v>
      </c>
      <c r="AQ55" s="48"/>
      <c r="AR55" s="36">
        <f t="shared" si="80"/>
        <v>0</v>
      </c>
      <c r="AS55" s="48"/>
      <c r="AT55" s="36">
        <f t="shared" si="81"/>
        <v>0</v>
      </c>
      <c r="AU55" s="48"/>
      <c r="AV55" s="36">
        <f t="shared" si="82"/>
        <v>0</v>
      </c>
      <c r="AW55" s="48"/>
      <c r="AX55" s="36">
        <f t="shared" si="83"/>
        <v>0</v>
      </c>
      <c r="AY55" s="48"/>
      <c r="AZ55" s="36">
        <f t="shared" si="84"/>
        <v>0</v>
      </c>
      <c r="BA55" s="48"/>
      <c r="BB55" s="36">
        <f t="shared" si="85"/>
        <v>0</v>
      </c>
      <c r="BC55" s="48"/>
      <c r="BD55" s="36">
        <f t="shared" si="86"/>
        <v>0</v>
      </c>
      <c r="BE55" s="48"/>
      <c r="BF55" s="36">
        <f t="shared" si="87"/>
        <v>0</v>
      </c>
      <c r="BG55" s="48"/>
      <c r="BH55" s="36">
        <f t="shared" si="88"/>
        <v>0</v>
      </c>
      <c r="BI55" s="48"/>
      <c r="BJ55" s="36">
        <f t="shared" si="89"/>
        <v>0</v>
      </c>
      <c r="BK55" s="48"/>
      <c r="BL55" s="36">
        <f t="shared" si="90"/>
        <v>0</v>
      </c>
      <c r="BM55" s="38" t="s">
        <v>150</v>
      </c>
      <c r="BN55" s="119"/>
    </row>
    <row r="56" spans="1:66" ht="12" customHeight="1">
      <c r="A56" s="40" t="s">
        <v>126</v>
      </c>
      <c r="B56" s="40" t="s">
        <v>151</v>
      </c>
      <c r="C56" s="41" t="s">
        <v>152</v>
      </c>
      <c r="D56" s="40" t="s">
        <v>151</v>
      </c>
      <c r="E56" s="44"/>
      <c r="F56" s="44"/>
      <c r="G56" s="44"/>
      <c r="H56" s="44"/>
      <c r="I56" s="44"/>
      <c r="J56" s="44"/>
      <c r="K56" s="44"/>
      <c r="L56" s="45"/>
      <c r="M56" s="46"/>
      <c r="N56" s="46"/>
      <c r="O56" s="47"/>
      <c r="P56" s="47"/>
      <c r="Q56" s="47">
        <v>0.78</v>
      </c>
      <c r="R56" s="47">
        <v>0.78</v>
      </c>
      <c r="S56" s="47">
        <v>0.72399999999999998</v>
      </c>
      <c r="T56" s="47">
        <v>0.72399999999999998</v>
      </c>
      <c r="U56" s="48">
        <v>0.54300000000000004</v>
      </c>
      <c r="V56" s="36">
        <f t="shared" si="69"/>
        <v>0.75000000000000011</v>
      </c>
      <c r="W56" s="48">
        <v>0.59499999999999997</v>
      </c>
      <c r="X56" s="36">
        <f t="shared" si="70"/>
        <v>0.82182320441988954</v>
      </c>
      <c r="Y56" s="48">
        <v>0.6</v>
      </c>
      <c r="Z56" s="36">
        <f t="shared" si="71"/>
        <v>0.82872928176795579</v>
      </c>
      <c r="AA56" s="48">
        <v>0.60599999999999998</v>
      </c>
      <c r="AB56" s="36">
        <f t="shared" si="72"/>
        <v>0.83701657458563539</v>
      </c>
      <c r="AC56" s="48">
        <v>0.72</v>
      </c>
      <c r="AD56" s="36">
        <f t="shared" si="73"/>
        <v>0.99447513812154698</v>
      </c>
      <c r="AE56" s="48"/>
      <c r="AF56" s="36">
        <f t="shared" si="74"/>
        <v>0</v>
      </c>
      <c r="AG56" s="48"/>
      <c r="AH56" s="36">
        <f t="shared" si="75"/>
        <v>0</v>
      </c>
      <c r="AI56" s="48"/>
      <c r="AJ56" s="36">
        <f t="shared" si="76"/>
        <v>0</v>
      </c>
      <c r="AK56" s="48"/>
      <c r="AL56" s="36">
        <f t="shared" si="77"/>
        <v>0</v>
      </c>
      <c r="AM56" s="48"/>
      <c r="AN56" s="36">
        <f t="shared" si="78"/>
        <v>0</v>
      </c>
      <c r="AO56" s="48"/>
      <c r="AP56" s="36">
        <f t="shared" si="79"/>
        <v>0</v>
      </c>
      <c r="AQ56" s="48"/>
      <c r="AR56" s="36">
        <f t="shared" si="80"/>
        <v>0</v>
      </c>
      <c r="AS56" s="48"/>
      <c r="AT56" s="36">
        <f t="shared" si="81"/>
        <v>0</v>
      </c>
      <c r="AU56" s="48"/>
      <c r="AV56" s="36">
        <f t="shared" si="82"/>
        <v>0</v>
      </c>
      <c r="AW56" s="48"/>
      <c r="AX56" s="36">
        <f t="shared" si="83"/>
        <v>0</v>
      </c>
      <c r="AY56" s="48"/>
      <c r="AZ56" s="36">
        <f t="shared" si="84"/>
        <v>0</v>
      </c>
      <c r="BA56" s="48"/>
      <c r="BB56" s="36">
        <f t="shared" si="85"/>
        <v>0</v>
      </c>
      <c r="BC56" s="48"/>
      <c r="BD56" s="36">
        <f t="shared" si="86"/>
        <v>0</v>
      </c>
      <c r="BE56" s="48"/>
      <c r="BF56" s="36">
        <f t="shared" si="87"/>
        <v>0</v>
      </c>
      <c r="BG56" s="48"/>
      <c r="BH56" s="36">
        <f t="shared" si="88"/>
        <v>0</v>
      </c>
      <c r="BI56" s="48"/>
      <c r="BJ56" s="36">
        <f t="shared" si="89"/>
        <v>0</v>
      </c>
      <c r="BK56" s="48"/>
      <c r="BL56" s="36">
        <f t="shared" si="90"/>
        <v>0</v>
      </c>
      <c r="BM56" s="38" t="s">
        <v>137</v>
      </c>
      <c r="BN56" s="119"/>
    </row>
    <row r="57" spans="1:66">
      <c r="A57" s="40" t="s">
        <v>126</v>
      </c>
      <c r="B57" s="40" t="s">
        <v>153</v>
      </c>
      <c r="C57" s="41" t="s">
        <v>154</v>
      </c>
      <c r="D57" s="40" t="s">
        <v>155</v>
      </c>
      <c r="E57" s="44"/>
      <c r="F57" s="44"/>
      <c r="G57" s="44"/>
      <c r="H57" s="44"/>
      <c r="I57" s="44"/>
      <c r="J57" s="44"/>
      <c r="K57" s="44"/>
      <c r="L57" s="45"/>
      <c r="M57" s="46"/>
      <c r="N57" s="46"/>
      <c r="O57" s="47"/>
      <c r="P57" s="47"/>
      <c r="Q57" s="47">
        <v>0.64100000000000001</v>
      </c>
      <c r="R57" s="47">
        <v>0.64100000000000001</v>
      </c>
      <c r="S57" s="47">
        <v>0.64100000000000001</v>
      </c>
      <c r="T57" s="47">
        <v>0.64100000000000001</v>
      </c>
      <c r="U57" s="48">
        <v>0.64100000000000001</v>
      </c>
      <c r="V57" s="36">
        <f t="shared" si="69"/>
        <v>1</v>
      </c>
      <c r="W57" s="48">
        <v>0.64100000000000001</v>
      </c>
      <c r="X57" s="36">
        <f t="shared" si="70"/>
        <v>1</v>
      </c>
      <c r="Y57" s="48">
        <v>0.64100000000000001</v>
      </c>
      <c r="Z57" s="36">
        <f t="shared" si="71"/>
        <v>1</v>
      </c>
      <c r="AA57" s="48">
        <v>0.64100000000000001</v>
      </c>
      <c r="AB57" s="36">
        <f t="shared" si="72"/>
        <v>1</v>
      </c>
      <c r="AC57" s="48">
        <v>0.64100000000000001</v>
      </c>
      <c r="AD57" s="36">
        <f t="shared" si="73"/>
        <v>1</v>
      </c>
      <c r="AE57" s="48"/>
      <c r="AF57" s="36">
        <f t="shared" si="74"/>
        <v>0</v>
      </c>
      <c r="AG57" s="48"/>
      <c r="AH57" s="36">
        <f t="shared" si="75"/>
        <v>0</v>
      </c>
      <c r="AI57" s="48"/>
      <c r="AJ57" s="36">
        <f t="shared" si="76"/>
        <v>0</v>
      </c>
      <c r="AK57" s="48"/>
      <c r="AL57" s="36">
        <f t="shared" si="77"/>
        <v>0</v>
      </c>
      <c r="AM57" s="48"/>
      <c r="AN57" s="36">
        <f t="shared" si="78"/>
        <v>0</v>
      </c>
      <c r="AO57" s="48"/>
      <c r="AP57" s="36">
        <f t="shared" si="79"/>
        <v>0</v>
      </c>
      <c r="AQ57" s="48"/>
      <c r="AR57" s="36">
        <f t="shared" si="80"/>
        <v>0</v>
      </c>
      <c r="AS57" s="48"/>
      <c r="AT57" s="36">
        <f t="shared" si="81"/>
        <v>0</v>
      </c>
      <c r="AU57" s="48"/>
      <c r="AV57" s="36">
        <f t="shared" si="82"/>
        <v>0</v>
      </c>
      <c r="AW57" s="48"/>
      <c r="AX57" s="36">
        <f t="shared" si="83"/>
        <v>0</v>
      </c>
      <c r="AY57" s="48"/>
      <c r="AZ57" s="36">
        <f t="shared" si="84"/>
        <v>0</v>
      </c>
      <c r="BA57" s="48"/>
      <c r="BB57" s="36">
        <f t="shared" si="85"/>
        <v>0</v>
      </c>
      <c r="BC57" s="48"/>
      <c r="BD57" s="36">
        <f t="shared" si="86"/>
        <v>0</v>
      </c>
      <c r="BE57" s="48"/>
      <c r="BF57" s="36">
        <f t="shared" si="87"/>
        <v>0</v>
      </c>
      <c r="BG57" s="48"/>
      <c r="BH57" s="36">
        <f t="shared" si="88"/>
        <v>0</v>
      </c>
      <c r="BI57" s="48"/>
      <c r="BJ57" s="36">
        <f t="shared" si="89"/>
        <v>0</v>
      </c>
      <c r="BK57" s="48"/>
      <c r="BL57" s="36">
        <f t="shared" si="90"/>
        <v>0</v>
      </c>
      <c r="BM57" s="38" t="s">
        <v>137</v>
      </c>
      <c r="BN57" s="119"/>
    </row>
    <row r="58" spans="1:66" s="72" customFormat="1" ht="13.5" customHeight="1">
      <c r="A58" s="426" t="s">
        <v>156</v>
      </c>
      <c r="B58" s="426"/>
      <c r="C58" s="124"/>
      <c r="D58" s="148"/>
      <c r="E58" s="65">
        <f t="shared" ref="E58:O58" si="91">SUM(E47:E54)</f>
        <v>74.2</v>
      </c>
      <c r="F58" s="65">
        <f t="shared" si="91"/>
        <v>74.2</v>
      </c>
      <c r="G58" s="65">
        <f t="shared" si="91"/>
        <v>74.2</v>
      </c>
      <c r="H58" s="65">
        <f t="shared" si="91"/>
        <v>74.2</v>
      </c>
      <c r="I58" s="65">
        <f t="shared" si="91"/>
        <v>74.2</v>
      </c>
      <c r="J58" s="65">
        <f t="shared" si="91"/>
        <v>74.2</v>
      </c>
      <c r="K58" s="65">
        <f t="shared" si="91"/>
        <v>75.25</v>
      </c>
      <c r="L58" s="66">
        <f t="shared" si="91"/>
        <v>75.25</v>
      </c>
      <c r="M58" s="67">
        <f t="shared" si="91"/>
        <v>75.418000000000006</v>
      </c>
      <c r="N58" s="67">
        <f t="shared" si="91"/>
        <v>75.418000000000006</v>
      </c>
      <c r="O58" s="68">
        <f t="shared" si="91"/>
        <v>75.418000000000006</v>
      </c>
      <c r="P58" s="68">
        <v>75.418000000000006</v>
      </c>
      <c r="Q58" s="68">
        <f>SUM(Q47:Q57)</f>
        <v>77.997000000000014</v>
      </c>
      <c r="R58" s="68">
        <f>SUM(R47:R57)</f>
        <v>77.997000000000014</v>
      </c>
      <c r="S58" s="68">
        <f>SUM(S47:S57)</f>
        <v>77.803000000000026</v>
      </c>
      <c r="T58" s="68">
        <v>77.802999999999997</v>
      </c>
      <c r="U58" s="69">
        <f>SUM(U47:U57)</f>
        <v>71.283000000000015</v>
      </c>
      <c r="V58" s="36">
        <f t="shared" si="69"/>
        <v>0.91619860416693466</v>
      </c>
      <c r="W58" s="69">
        <f>SUM(W47:W57)</f>
        <v>75.338296999999997</v>
      </c>
      <c r="X58" s="36">
        <f t="shared" si="70"/>
        <v>0.96832123439970186</v>
      </c>
      <c r="Y58" s="69">
        <f>SUM(Y47:Y57)</f>
        <v>74.387</v>
      </c>
      <c r="Z58" s="36">
        <f t="shared" si="71"/>
        <v>0.95609423801138782</v>
      </c>
      <c r="AA58" s="69">
        <f>SUM(AA47:AA57)</f>
        <v>76.158000000000001</v>
      </c>
      <c r="AB58" s="36">
        <f t="shared" si="72"/>
        <v>0.97885685641941833</v>
      </c>
      <c r="AC58" s="69">
        <f>SUM(AC47:AC57)</f>
        <v>76.768000000000015</v>
      </c>
      <c r="AD58" s="36">
        <f t="shared" si="73"/>
        <v>0.98669717106024213</v>
      </c>
      <c r="AE58" s="69">
        <f>SUM(AE47:AE57)</f>
        <v>0</v>
      </c>
      <c r="AF58" s="36">
        <f t="shared" si="74"/>
        <v>0</v>
      </c>
      <c r="AG58" s="69">
        <f>SUM(AG47:AG57)</f>
        <v>0</v>
      </c>
      <c r="AH58" s="36">
        <f t="shared" si="75"/>
        <v>0</v>
      </c>
      <c r="AI58" s="69">
        <f>SUM(AI47:AI57)</f>
        <v>0</v>
      </c>
      <c r="AJ58" s="36">
        <f t="shared" si="76"/>
        <v>0</v>
      </c>
      <c r="AK58" s="69">
        <f>SUM(AK47:AK57)</f>
        <v>0</v>
      </c>
      <c r="AL58" s="36">
        <f t="shared" si="77"/>
        <v>0</v>
      </c>
      <c r="AM58" s="69">
        <f>SUM(AM47:AM57)</f>
        <v>0</v>
      </c>
      <c r="AN58" s="36">
        <f t="shared" si="78"/>
        <v>0</v>
      </c>
      <c r="AO58" s="69">
        <f>SUM(AO47:AO57)</f>
        <v>0</v>
      </c>
      <c r="AP58" s="36">
        <f t="shared" si="79"/>
        <v>0</v>
      </c>
      <c r="AQ58" s="69">
        <f>SUM(AQ47:AQ57)</f>
        <v>0</v>
      </c>
      <c r="AR58" s="36">
        <f t="shared" si="80"/>
        <v>0</v>
      </c>
      <c r="AS58" s="69">
        <f>SUM(AS47:AS57)</f>
        <v>0</v>
      </c>
      <c r="AT58" s="36">
        <f t="shared" si="81"/>
        <v>0</v>
      </c>
      <c r="AU58" s="69">
        <f>SUM(AU47:AU57)</f>
        <v>0</v>
      </c>
      <c r="AV58" s="36">
        <f t="shared" si="82"/>
        <v>0</v>
      </c>
      <c r="AW58" s="69">
        <f>SUM(AW47:AW57)</f>
        <v>0</v>
      </c>
      <c r="AX58" s="36">
        <f t="shared" si="83"/>
        <v>0</v>
      </c>
      <c r="AY58" s="69">
        <f>SUM(AY47:AY57)</f>
        <v>0</v>
      </c>
      <c r="AZ58" s="36">
        <f t="shared" si="84"/>
        <v>0</v>
      </c>
      <c r="BA58" s="69">
        <f>SUM(BA47:BA57)</f>
        <v>0</v>
      </c>
      <c r="BB58" s="36">
        <f t="shared" si="85"/>
        <v>0</v>
      </c>
      <c r="BC58" s="69">
        <f>SUM(BC47:BC57)</f>
        <v>0</v>
      </c>
      <c r="BD58" s="36">
        <f t="shared" si="86"/>
        <v>0</v>
      </c>
      <c r="BE58" s="69">
        <f>SUM(BE47:BE57)</f>
        <v>0</v>
      </c>
      <c r="BF58" s="36">
        <f t="shared" si="87"/>
        <v>0</v>
      </c>
      <c r="BG58" s="69">
        <f>SUM(BG47:BG57)</f>
        <v>0</v>
      </c>
      <c r="BH58" s="36">
        <f t="shared" si="88"/>
        <v>0</v>
      </c>
      <c r="BI58" s="69">
        <f>SUM(BI47:BI57)</f>
        <v>0</v>
      </c>
      <c r="BJ58" s="36">
        <f t="shared" si="89"/>
        <v>0</v>
      </c>
      <c r="BK58" s="69">
        <f>SUM(BK47:BK57)</f>
        <v>0</v>
      </c>
      <c r="BL58" s="36">
        <f t="shared" si="90"/>
        <v>0</v>
      </c>
      <c r="BM58" s="149"/>
      <c r="BN58" s="150">
        <f>BI60-BI58</f>
        <v>0</v>
      </c>
    </row>
    <row r="59" spans="1:66" ht="4.5" customHeight="1">
      <c r="A59" s="151"/>
      <c r="B59" s="151"/>
      <c r="C59" s="152"/>
      <c r="D59" s="151"/>
      <c r="E59" s="104"/>
      <c r="F59" s="104"/>
      <c r="G59" s="104"/>
      <c r="H59" s="104"/>
      <c r="I59" s="104"/>
      <c r="J59" s="104"/>
      <c r="K59" s="104"/>
      <c r="L59" s="104"/>
      <c r="M59" s="153"/>
      <c r="N59" s="153"/>
      <c r="O59" s="154"/>
      <c r="P59" s="154"/>
      <c r="Q59" s="154"/>
      <c r="R59" s="154"/>
      <c r="S59" s="154"/>
      <c r="T59" s="155"/>
      <c r="U59" s="80"/>
      <c r="V59" s="81"/>
      <c r="W59" s="80"/>
      <c r="X59" s="81"/>
      <c r="Y59" s="80"/>
      <c r="Z59" s="81"/>
      <c r="AA59" s="80"/>
      <c r="AB59" s="81"/>
      <c r="AC59" s="80"/>
      <c r="AD59" s="81"/>
      <c r="AE59" s="80"/>
      <c r="AF59" s="81"/>
      <c r="AG59" s="80"/>
      <c r="AH59" s="81"/>
      <c r="AI59" s="80"/>
      <c r="AJ59" s="81"/>
      <c r="AK59" s="80"/>
      <c r="AL59" s="81"/>
      <c r="AM59" s="80"/>
      <c r="AN59" s="81"/>
      <c r="AO59" s="80"/>
      <c r="AP59" s="81"/>
      <c r="AQ59" s="80"/>
      <c r="AR59" s="81"/>
      <c r="AS59" s="80"/>
      <c r="AT59" s="81"/>
      <c r="AU59" s="80"/>
      <c r="AV59" s="81"/>
      <c r="AW59" s="80"/>
      <c r="AX59" s="81"/>
      <c r="AY59" s="80"/>
      <c r="AZ59" s="81"/>
      <c r="BA59" s="80"/>
      <c r="BB59" s="81"/>
      <c r="BC59" s="80"/>
      <c r="BD59" s="81"/>
      <c r="BE59" s="80"/>
      <c r="BF59" s="81"/>
      <c r="BG59" s="80"/>
      <c r="BH59" s="81"/>
      <c r="BI59" s="80"/>
      <c r="BJ59" s="81"/>
      <c r="BK59" s="80"/>
      <c r="BL59" s="81"/>
    </row>
    <row r="60" spans="1:66" s="72" customFormat="1" ht="13.5" customHeight="1">
      <c r="A60" s="427" t="s">
        <v>157</v>
      </c>
      <c r="B60" s="427"/>
      <c r="C60" s="156"/>
      <c r="D60" s="157"/>
      <c r="E60" s="158">
        <f t="shared" ref="E60:O60" si="92">E58+E45+E43+E31+E18+E16+E14</f>
        <v>370.32099999999997</v>
      </c>
      <c r="F60" s="159">
        <f t="shared" si="92"/>
        <v>383.86099999999999</v>
      </c>
      <c r="G60" s="159">
        <f t="shared" si="92"/>
        <v>381.1</v>
      </c>
      <c r="H60" s="159">
        <f t="shared" si="92"/>
        <v>381.1</v>
      </c>
      <c r="I60" s="159">
        <f t="shared" si="92"/>
        <v>381.1</v>
      </c>
      <c r="J60" s="159">
        <f t="shared" si="92"/>
        <v>381.1</v>
      </c>
      <c r="K60" s="159">
        <f t="shared" si="92"/>
        <v>379.62000000000006</v>
      </c>
      <c r="L60" s="160">
        <f t="shared" si="92"/>
        <v>379.62000000000006</v>
      </c>
      <c r="M60" s="89">
        <f t="shared" si="92"/>
        <v>380.32800000000009</v>
      </c>
      <c r="N60" s="89">
        <f t="shared" si="92"/>
        <v>380.19049999999999</v>
      </c>
      <c r="O60" s="90">
        <f t="shared" si="92"/>
        <v>380.76049999999998</v>
      </c>
      <c r="P60" s="90">
        <v>380.76049999999998</v>
      </c>
      <c r="Q60" s="90">
        <f>Q58+Q45+Q43+Q31+Q18+Q16+Q14</f>
        <v>389.48949999999996</v>
      </c>
      <c r="R60" s="90">
        <f>R58+R45+R43+R31+R18+R16+R14</f>
        <v>389.48949999999996</v>
      </c>
      <c r="S60" s="90">
        <f>S58+S45+S43+S31+S18+S16+S14</f>
        <v>389.33500000000004</v>
      </c>
      <c r="T60" s="90">
        <v>389.33499999999998</v>
      </c>
      <c r="U60" s="91">
        <f>U58+U45+U43+U31+U18+U16+U14</f>
        <v>315.52300000000002</v>
      </c>
      <c r="V60" s="36">
        <f>U60/$T60</f>
        <v>0.81041519514043192</v>
      </c>
      <c r="W60" s="91">
        <f>W58+W45+W43+W31+W18+W16+W14</f>
        <v>337.35384099999999</v>
      </c>
      <c r="X60" s="36">
        <f>W60/$T60</f>
        <v>0.86648732068783951</v>
      </c>
      <c r="Y60" s="91">
        <f>Y58+Y45+Y43+Y31+Y18+Y16+Y14</f>
        <v>345.20400000000001</v>
      </c>
      <c r="Z60" s="36">
        <f>Y60/$T60</f>
        <v>0.88665031399694361</v>
      </c>
      <c r="AA60" s="91">
        <f>AA58+AA45+AA43+AA31+AA18+AA16+AA14</f>
        <v>356.15700000000004</v>
      </c>
      <c r="AB60" s="36">
        <f>AA60/$T60</f>
        <v>0.91478289904580901</v>
      </c>
      <c r="AC60" s="91">
        <f>AC58+AC45+AC43+AC31+AC18+AC16+AC14</f>
        <v>372.55700000000002</v>
      </c>
      <c r="AD60" s="36">
        <f>AC60/$T60</f>
        <v>0.9569060063955207</v>
      </c>
      <c r="AE60" s="91">
        <f>AE58+AE45+AE43+AE31+AE18+AE16+AE14</f>
        <v>0</v>
      </c>
      <c r="AF60" s="36">
        <f>AE60/$T60</f>
        <v>0</v>
      </c>
      <c r="AG60" s="91">
        <f>AG58+AG45+AG43+AG31+AG18+AG16+AG14</f>
        <v>0</v>
      </c>
      <c r="AH60" s="36">
        <f>AG60/$T60</f>
        <v>0</v>
      </c>
      <c r="AI60" s="91">
        <f>AI58+AI45+AI43+AI31+AI18+AI16+AI14</f>
        <v>0</v>
      </c>
      <c r="AJ60" s="36">
        <f>AI60/$T60</f>
        <v>0</v>
      </c>
      <c r="AK60" s="91">
        <f>AK58+AK45+AK43+AK31+AK18+AK16+AK14</f>
        <v>0</v>
      </c>
      <c r="AL60" s="36">
        <f>AK60/$T60</f>
        <v>0</v>
      </c>
      <c r="AM60" s="91">
        <f>AM58+AM45+AM43+AM31+AM18+AM16+AM14</f>
        <v>0</v>
      </c>
      <c r="AN60" s="36">
        <f>AM60/$T60</f>
        <v>0</v>
      </c>
      <c r="AO60" s="91">
        <f>AO58+AO45+AO43+AO31+AO18+AO16+AO14</f>
        <v>0</v>
      </c>
      <c r="AP60" s="36">
        <f>AO60/$T60</f>
        <v>0</v>
      </c>
      <c r="AQ60" s="91">
        <f>AQ58+AQ45+AQ43+AQ31+AQ18+AQ16+AQ14</f>
        <v>0</v>
      </c>
      <c r="AR60" s="36">
        <f>AQ60/$T60</f>
        <v>0</v>
      </c>
      <c r="AS60" s="91">
        <f>AS58+AS45+AS43+AS31+AS18+AS16+AS14</f>
        <v>0</v>
      </c>
      <c r="AT60" s="36">
        <f>AS60/$T60</f>
        <v>0</v>
      </c>
      <c r="AU60" s="91">
        <f>AU58+AU45+AU43+AU31+AU18+AU16+AU14</f>
        <v>0</v>
      </c>
      <c r="AV60" s="36">
        <f>AU60/$T60</f>
        <v>0</v>
      </c>
      <c r="AW60" s="91">
        <f>AW58+AW45+AW43+AW31+AW18+AW16+AW14</f>
        <v>0</v>
      </c>
      <c r="AX60" s="36">
        <f>AW60/$T60</f>
        <v>0</v>
      </c>
      <c r="AY60" s="91">
        <f>AY58+AY45+AY43+AY31+AY18+AY16+AY14</f>
        <v>0</v>
      </c>
      <c r="AZ60" s="36">
        <f>AY60/$T60</f>
        <v>0</v>
      </c>
      <c r="BA60" s="91">
        <f>BA58+BA45+BA43+BA31+BA18+BA16+BA14</f>
        <v>0</v>
      </c>
      <c r="BB60" s="36">
        <f>BA60/$T60</f>
        <v>0</v>
      </c>
      <c r="BC60" s="91">
        <f>BC58+BC45+BC43+BC31+BC18+BC16+BC14</f>
        <v>0</v>
      </c>
      <c r="BD60" s="36">
        <f>BC60/$T60</f>
        <v>0</v>
      </c>
      <c r="BE60" s="91">
        <f>BE58+BE45+BE43+BE31+BE18+BE16+BE14</f>
        <v>0</v>
      </c>
      <c r="BF60" s="36">
        <f>BE60/$T60</f>
        <v>0</v>
      </c>
      <c r="BG60" s="91">
        <f>BG58+BG45+BG43+BG31+BG18+BG16+BG14</f>
        <v>0</v>
      </c>
      <c r="BH60" s="36">
        <f>BG60/$T60</f>
        <v>0</v>
      </c>
      <c r="BI60" s="91">
        <f>BI58+BI45+BI43+BI31+BI18+BI16+BI14</f>
        <v>0</v>
      </c>
      <c r="BJ60" s="36">
        <f>BI60/$T60</f>
        <v>0</v>
      </c>
      <c r="BK60" s="91">
        <f>BK58+BK45+BK43+BK31+BK18+BK16+BK14</f>
        <v>0</v>
      </c>
      <c r="BL60" s="36">
        <f>BK60/$T60</f>
        <v>0</v>
      </c>
      <c r="BM60" s="161"/>
      <c r="BN60" s="71"/>
    </row>
    <row r="61" spans="1:66" s="162" customFormat="1" ht="27" customHeight="1">
      <c r="C61" s="163"/>
      <c r="Y61" s="164">
        <f>Y60-U60</f>
        <v>29.680999999999983</v>
      </c>
      <c r="AC61" s="164">
        <f>AC60-Y60</f>
        <v>27.353000000000009</v>
      </c>
      <c r="AE61" s="164">
        <f>AE60-$AC$60</f>
        <v>-372.55700000000002</v>
      </c>
      <c r="AG61" s="164">
        <f>AG60-$AC$60</f>
        <v>-372.55700000000002</v>
      </c>
      <c r="AH61" s="164"/>
      <c r="AI61" s="164">
        <f>AI60-$AC$60</f>
        <v>-372.55700000000002</v>
      </c>
      <c r="AK61" s="164">
        <f>AK60-$AC$60</f>
        <v>-372.55700000000002</v>
      </c>
      <c r="AM61" s="164">
        <f>AM60-$AC$60</f>
        <v>-372.55700000000002</v>
      </c>
      <c r="AN61" s="164"/>
      <c r="AO61" s="164">
        <f>AO60-$AC$60</f>
        <v>-372.55700000000002</v>
      </c>
      <c r="AP61" s="164"/>
      <c r="AQ61" s="164">
        <f>AQ60-$AC$60</f>
        <v>-372.55700000000002</v>
      </c>
      <c r="AR61" s="164"/>
      <c r="AS61" s="164">
        <f>AS60-$AC$60</f>
        <v>-372.55700000000002</v>
      </c>
      <c r="AT61" s="164"/>
      <c r="AU61" s="164">
        <f>AU60-$AC$60</f>
        <v>-372.55700000000002</v>
      </c>
      <c r="AV61" s="164"/>
      <c r="AW61" s="164">
        <f>AW60-$AC$60</f>
        <v>-372.55700000000002</v>
      </c>
      <c r="AX61" s="164"/>
      <c r="AY61" s="164">
        <f>AY60-$AC$60</f>
        <v>-372.55700000000002</v>
      </c>
      <c r="AZ61" s="164"/>
      <c r="BA61" s="164">
        <f>BA60-$AC$60</f>
        <v>-372.55700000000002</v>
      </c>
      <c r="BB61" s="164"/>
      <c r="BC61" s="164">
        <f>BC60-$AC$60</f>
        <v>-372.55700000000002</v>
      </c>
      <c r="BD61" s="164"/>
      <c r="BE61" s="164">
        <f>BE60-$AC$60</f>
        <v>-372.55700000000002</v>
      </c>
      <c r="BF61" s="164"/>
      <c r="BG61" s="164">
        <f>BG60-$AC$60</f>
        <v>-372.55700000000002</v>
      </c>
      <c r="BH61" s="164"/>
      <c r="BI61" s="164">
        <f>BI60-$AC$60</f>
        <v>-372.55700000000002</v>
      </c>
      <c r="BJ61" s="164"/>
      <c r="BK61" s="164">
        <f>BK60-$AC$60</f>
        <v>-372.55700000000002</v>
      </c>
      <c r="BL61" s="164"/>
      <c r="BM61" s="165" t="s">
        <v>158</v>
      </c>
    </row>
    <row r="62" spans="1:66">
      <c r="A62" s="166" t="s">
        <v>159</v>
      </c>
      <c r="AA62" s="167"/>
      <c r="AB62" s="168"/>
      <c r="AC62" s="167">
        <f>AC60-AC60</f>
        <v>0</v>
      </c>
      <c r="AD62" s="168"/>
      <c r="AE62" s="167">
        <f>AC60-AE60</f>
        <v>372.55700000000002</v>
      </c>
      <c r="AF62" s="167"/>
      <c r="AG62" s="167"/>
      <c r="AH62" s="167"/>
      <c r="AI62" s="167"/>
      <c r="AJ62" s="167"/>
      <c r="AK62" s="167">
        <f>AE60-AK60</f>
        <v>0</v>
      </c>
      <c r="AL62" s="167"/>
      <c r="AQ62" s="167">
        <f>AK60-AQ60</f>
        <v>0</v>
      </c>
      <c r="AR62" s="169"/>
      <c r="AS62" s="169"/>
      <c r="AT62" s="169"/>
      <c r="AU62" s="169"/>
      <c r="AV62" s="169"/>
      <c r="AW62" s="167">
        <f>AQ60-AW60</f>
        <v>0</v>
      </c>
      <c r="AX62" s="169"/>
      <c r="AY62" s="169"/>
      <c r="AZ62" s="169"/>
      <c r="BA62" s="169"/>
      <c r="BB62" s="169"/>
      <c r="BC62" s="167">
        <f>AW60-BC60</f>
        <v>0</v>
      </c>
      <c r="BD62" s="167"/>
      <c r="BE62" s="167"/>
      <c r="BF62" s="167"/>
      <c r="BG62" s="167"/>
      <c r="BH62" s="167"/>
      <c r="BI62" s="167">
        <f>BC60-BI60</f>
        <v>0</v>
      </c>
      <c r="BJ62" s="167"/>
      <c r="BK62" s="167">
        <f>BI60-BK60</f>
        <v>0</v>
      </c>
      <c r="BL62" s="167"/>
      <c r="BM62" s="165" t="s">
        <v>160</v>
      </c>
    </row>
    <row r="63" spans="1:66" ht="73.5" customHeight="1">
      <c r="A63" s="170" t="s">
        <v>19</v>
      </c>
      <c r="B63" s="171" t="s">
        <v>20</v>
      </c>
      <c r="C63" s="171" t="s">
        <v>21</v>
      </c>
      <c r="D63" s="172" t="s">
        <v>22</v>
      </c>
      <c r="E63" s="173" t="s">
        <v>161</v>
      </c>
      <c r="F63" s="174" t="s">
        <v>162</v>
      </c>
      <c r="G63" s="174" t="s">
        <v>163</v>
      </c>
      <c r="H63" s="174" t="s">
        <v>164</v>
      </c>
      <c r="I63" s="174" t="s">
        <v>165</v>
      </c>
      <c r="J63" s="174" t="s">
        <v>166</v>
      </c>
      <c r="K63" s="174" t="s">
        <v>167</v>
      </c>
      <c r="L63" s="175" t="s">
        <v>168</v>
      </c>
      <c r="M63" s="176" t="s">
        <v>169</v>
      </c>
      <c r="N63" s="176" t="s">
        <v>170</v>
      </c>
      <c r="O63" s="177" t="s">
        <v>171</v>
      </c>
      <c r="P63" s="177" t="s">
        <v>172</v>
      </c>
      <c r="Q63" s="177" t="s">
        <v>173</v>
      </c>
      <c r="R63" s="177" t="s">
        <v>174</v>
      </c>
      <c r="S63" s="177" t="s">
        <v>175</v>
      </c>
      <c r="T63" s="177" t="s">
        <v>175</v>
      </c>
      <c r="U63" s="178"/>
      <c r="V63" s="179">
        <v>45292</v>
      </c>
      <c r="W63" s="178"/>
      <c r="X63" s="179">
        <v>45323</v>
      </c>
      <c r="Y63" s="178">
        <v>45352</v>
      </c>
      <c r="Z63" s="179"/>
      <c r="AA63" s="178">
        <v>45383</v>
      </c>
      <c r="AB63" s="179"/>
      <c r="AC63" s="178">
        <v>45413</v>
      </c>
      <c r="AD63" s="179"/>
      <c r="AE63" s="178">
        <v>45444</v>
      </c>
      <c r="AF63" s="179"/>
      <c r="AG63" s="178">
        <v>45453</v>
      </c>
      <c r="AH63" s="179"/>
      <c r="AI63" s="178">
        <v>45463</v>
      </c>
      <c r="AJ63" s="179"/>
      <c r="AK63" s="178">
        <v>45474</v>
      </c>
      <c r="AL63" s="179"/>
      <c r="AM63" s="178">
        <v>45483</v>
      </c>
      <c r="AN63" s="179"/>
      <c r="AO63" s="178">
        <v>45493</v>
      </c>
      <c r="AP63" s="179"/>
      <c r="AQ63" s="178"/>
      <c r="AR63" s="179">
        <v>45505</v>
      </c>
      <c r="AS63" s="178"/>
      <c r="AT63" s="179">
        <v>45514</v>
      </c>
      <c r="AU63" s="178"/>
      <c r="AV63" s="179">
        <v>45524</v>
      </c>
      <c r="AW63" s="178"/>
      <c r="AX63" s="179">
        <v>45536</v>
      </c>
      <c r="AY63" s="178"/>
      <c r="AZ63" s="179">
        <v>45545</v>
      </c>
      <c r="BA63" s="178"/>
      <c r="BB63" s="179">
        <v>45555</v>
      </c>
      <c r="BC63" s="178"/>
      <c r="BD63" s="179">
        <v>45566</v>
      </c>
      <c r="BE63" s="178"/>
      <c r="BF63" s="179">
        <v>45575</v>
      </c>
      <c r="BG63" s="178"/>
      <c r="BH63" s="179">
        <v>45585</v>
      </c>
      <c r="BI63" s="178"/>
      <c r="BJ63" s="179">
        <v>45597</v>
      </c>
      <c r="BK63" s="178"/>
      <c r="BL63" s="179">
        <v>45627</v>
      </c>
      <c r="BM63" s="180" t="s">
        <v>39</v>
      </c>
      <c r="BN63" s="181" t="s">
        <v>176</v>
      </c>
    </row>
    <row r="64" spans="1:66">
      <c r="A64" s="182" t="s">
        <v>126</v>
      </c>
      <c r="B64" s="183" t="s">
        <v>177</v>
      </c>
      <c r="C64" s="184" t="s">
        <v>178</v>
      </c>
      <c r="D64" s="185" t="s">
        <v>179</v>
      </c>
      <c r="E64" s="44"/>
      <c r="F64" s="44"/>
      <c r="G64" s="44"/>
      <c r="H64" s="44"/>
      <c r="I64" s="44"/>
      <c r="J64" s="44"/>
      <c r="K64" s="44"/>
      <c r="L64" s="45"/>
      <c r="M64" s="46"/>
      <c r="N64" s="46"/>
      <c r="O64" s="47"/>
      <c r="P64" s="186"/>
      <c r="Q64" s="186">
        <v>1.1000000000000001</v>
      </c>
      <c r="R64" s="186">
        <v>1.1000000000000001</v>
      </c>
      <c r="S64" s="186">
        <v>1.1000000000000001</v>
      </c>
      <c r="T64" s="186">
        <v>1.1000000000000001</v>
      </c>
      <c r="U64" s="187"/>
      <c r="V64" s="188"/>
      <c r="W64" s="187"/>
      <c r="X64" s="188"/>
      <c r="Y64" s="187"/>
      <c r="Z64" s="188"/>
      <c r="AA64" s="187"/>
      <c r="AB64" s="188"/>
      <c r="AC64" s="187"/>
      <c r="AD64" s="188"/>
      <c r="AE64" s="187"/>
      <c r="AF64" s="188"/>
      <c r="AG64" s="187"/>
      <c r="AH64" s="188"/>
      <c r="AI64" s="187"/>
      <c r="AJ64" s="188"/>
      <c r="AK64" s="189"/>
      <c r="AL64" s="190">
        <f>AK64/$T64</f>
        <v>0</v>
      </c>
      <c r="AM64" s="189"/>
      <c r="AN64" s="190">
        <f>AM64/$T64</f>
        <v>0</v>
      </c>
      <c r="AO64" s="189"/>
      <c r="AP64" s="190">
        <f>AO64/$T64</f>
        <v>0</v>
      </c>
      <c r="AQ64" s="189"/>
      <c r="AR64" s="190">
        <f>AQ64/$T64</f>
        <v>0</v>
      </c>
      <c r="AS64" s="189"/>
      <c r="AT64" s="190">
        <f>AS64/$T64</f>
        <v>0</v>
      </c>
      <c r="AU64" s="189"/>
      <c r="AV64" s="190">
        <f>AU64/$T64</f>
        <v>0</v>
      </c>
      <c r="AW64" s="189"/>
      <c r="AX64" s="190">
        <f>AW64/$T64</f>
        <v>0</v>
      </c>
      <c r="AY64" s="189"/>
      <c r="AZ64" s="190">
        <f>AY64/$T64</f>
        <v>0</v>
      </c>
      <c r="BA64" s="189"/>
      <c r="BB64" s="190">
        <f>BA64/$T64</f>
        <v>0</v>
      </c>
      <c r="BC64" s="189"/>
      <c r="BD64" s="190">
        <f>BC64/$T64</f>
        <v>0</v>
      </c>
      <c r="BE64" s="189"/>
      <c r="BF64" s="190">
        <f>BE64/$T64</f>
        <v>0</v>
      </c>
      <c r="BG64" s="189"/>
      <c r="BH64" s="190">
        <f>BG64/$T64</f>
        <v>0</v>
      </c>
      <c r="BI64" s="189"/>
      <c r="BJ64" s="190">
        <f>BI64/$T64</f>
        <v>0</v>
      </c>
      <c r="BK64" s="187"/>
      <c r="BL64" s="191"/>
      <c r="BM64" s="192" t="s">
        <v>180</v>
      </c>
      <c r="BN64" s="144" t="s">
        <v>181</v>
      </c>
    </row>
    <row r="65" spans="1:66" s="25" customFormat="1">
      <c r="A65" s="182" t="s">
        <v>122</v>
      </c>
      <c r="B65" s="193" t="s">
        <v>182</v>
      </c>
      <c r="C65" s="184">
        <v>37</v>
      </c>
      <c r="D65" s="185" t="s">
        <v>183</v>
      </c>
      <c r="E65" s="194">
        <v>33</v>
      </c>
      <c r="F65" s="195">
        <v>33</v>
      </c>
      <c r="G65" s="195">
        <v>33</v>
      </c>
      <c r="H65" s="195">
        <v>33</v>
      </c>
      <c r="I65" s="195">
        <v>8.9</v>
      </c>
      <c r="J65" s="195">
        <v>0</v>
      </c>
      <c r="K65" s="195">
        <v>33</v>
      </c>
      <c r="L65" s="196">
        <v>27.6</v>
      </c>
      <c r="M65" s="197">
        <v>26.4</v>
      </c>
      <c r="N65" s="197">
        <v>26.8</v>
      </c>
      <c r="O65" s="186">
        <v>33</v>
      </c>
      <c r="P65" s="186">
        <v>32.5</v>
      </c>
      <c r="Q65" s="186">
        <v>33</v>
      </c>
      <c r="R65" s="186" t="e">
        <f>MAX(suivi_droits_acquis_Entraygues!#REF!, )</f>
        <v>#REF!</v>
      </c>
      <c r="S65" s="186">
        <f>MAX(suivi_droits_acquis_Entraygues!$B2:$O2, )</f>
        <v>0</v>
      </c>
      <c r="T65" s="186">
        <v>0</v>
      </c>
      <c r="U65" s="187"/>
      <c r="V65" s="188"/>
      <c r="W65" s="187"/>
      <c r="X65" s="188"/>
      <c r="Y65" s="187"/>
      <c r="Z65" s="188"/>
      <c r="AA65" s="187"/>
      <c r="AB65" s="188"/>
      <c r="AC65" s="187"/>
      <c r="AD65" s="188"/>
      <c r="AE65" s="187"/>
      <c r="AF65" s="188"/>
      <c r="AG65" s="187"/>
      <c r="AH65" s="188"/>
      <c r="AI65" s="187"/>
      <c r="AJ65" s="188"/>
      <c r="AK65" s="198"/>
      <c r="AL65" s="199" t="str">
        <f>IF(suivi_droits_acquis_Entraygues!B2=0,"",AK65/suivi_droits_acquis_Entraygues!B2)</f>
        <v/>
      </c>
      <c r="AM65" s="198"/>
      <c r="AN65" s="199" t="str">
        <f>IF(suivi_droits_acquis_Entraygues!C2=0,"",AM65/suivi_droits_acquis_Entraygues!C2)</f>
        <v/>
      </c>
      <c r="AO65" s="198"/>
      <c r="AP65" s="199" t="str">
        <f>IF(suivi_droits_acquis_Entraygues!D2=0,"",AO65/suivi_droits_acquis_Entraygues!D2)</f>
        <v/>
      </c>
      <c r="AQ65" s="198"/>
      <c r="AR65" s="199" t="str">
        <f>IF(suivi_droits_acquis_Entraygues!E2=0,"",AQ65/suivi_droits_acquis_Entraygues!E2)</f>
        <v/>
      </c>
      <c r="AS65" s="198"/>
      <c r="AT65" s="199" t="str">
        <f>IF(suivi_droits_acquis_Entraygues!F2=0,"",AS65/suivi_droits_acquis_Entraygues!F2)</f>
        <v/>
      </c>
      <c r="AU65" s="198"/>
      <c r="AV65" s="199" t="str">
        <f>IF(suivi_droits_acquis_Entraygues!G2=0,"",AU65/suivi_droits_acquis_Entraygues!G2)</f>
        <v/>
      </c>
      <c r="AW65" s="198">
        <f>suivi_droits_acquis_Entraygues!H4</f>
        <v>0</v>
      </c>
      <c r="AX65" s="199" t="str">
        <f>IF(suivi_droits_acquis_Entraygues!H2=0,"",AW65/suivi_droits_acquis_Entraygues!H2)</f>
        <v/>
      </c>
      <c r="AY65" s="198">
        <f>suivi_droits_acquis_Entraygues!I4</f>
        <v>0</v>
      </c>
      <c r="AZ65" s="199" t="str">
        <f>IF(suivi_droits_acquis_Entraygues!I2=0,"",AY65/suivi_droits_acquis_Entraygues!I2)</f>
        <v/>
      </c>
      <c r="BA65" s="198">
        <f>suivi_droits_acquis_Entraygues!J4</f>
        <v>0</v>
      </c>
      <c r="BB65" s="199" t="str">
        <f>IF(suivi_droits_acquis_Entraygues!J2=0,"",BA65/suivi_droits_acquis_Entraygues!J2)</f>
        <v/>
      </c>
      <c r="BC65" s="198">
        <f>suivi_droits_acquis_Entraygues!K4</f>
        <v>0</v>
      </c>
      <c r="BD65" s="199" t="str">
        <f>IF(suivi_droits_acquis_Entraygues!K2=0,"",BC65/suivi_droits_acquis_Entraygues!K2)</f>
        <v/>
      </c>
      <c r="BE65" s="198">
        <f>suivi_droits_acquis_Entraygues!L4</f>
        <v>0</v>
      </c>
      <c r="BF65" s="199" t="str">
        <f>IF(suivi_droits_acquis_Entraygues!L2=0,"",BE65/suivi_droits_acquis_Entraygues!L2)</f>
        <v/>
      </c>
      <c r="BG65" s="198">
        <f>suivi_droits_acquis_Entraygues!M4</f>
        <v>0</v>
      </c>
      <c r="BH65" s="199" t="str">
        <f>IF(suivi_droits_acquis_Entraygues!M2=0,"",BG65/suivi_droits_acquis_Entraygues!M2)</f>
        <v/>
      </c>
      <c r="BI65" s="198">
        <f>suivi_droits_acquis_Entraygues!N4</f>
        <v>0</v>
      </c>
      <c r="BJ65" s="199" t="str">
        <f>IF(suivi_droits_acquis_Entraygues!N2=0,"",BI65/suivi_droits_acquis_Entraygues!N2)</f>
        <v/>
      </c>
      <c r="BK65" s="187"/>
      <c r="BL65" s="191"/>
      <c r="BM65" s="200" t="s">
        <v>184</v>
      </c>
      <c r="BN65" s="144" t="s">
        <v>185</v>
      </c>
    </row>
    <row r="66" spans="1:66" s="25" customFormat="1" ht="25.5">
      <c r="A66" s="201" t="s">
        <v>186</v>
      </c>
      <c r="B66" s="202" t="s">
        <v>187</v>
      </c>
      <c r="C66" s="203">
        <v>40</v>
      </c>
      <c r="D66" s="204" t="s">
        <v>188</v>
      </c>
      <c r="E66" s="205">
        <v>19</v>
      </c>
      <c r="F66" s="206">
        <v>34</v>
      </c>
      <c r="G66" s="206">
        <v>34</v>
      </c>
      <c r="H66" s="206">
        <v>34</v>
      </c>
      <c r="I66" s="206">
        <v>34</v>
      </c>
      <c r="J66" s="206">
        <v>34</v>
      </c>
      <c r="K66" s="206">
        <v>34</v>
      </c>
      <c r="L66" s="207">
        <v>34</v>
      </c>
      <c r="M66" s="208">
        <v>34</v>
      </c>
      <c r="N66" s="208">
        <v>20</v>
      </c>
      <c r="O66" s="209">
        <v>20</v>
      </c>
      <c r="P66" s="186">
        <v>22.5</v>
      </c>
      <c r="Q66" s="209">
        <f>2.5+20</f>
        <v>22.5</v>
      </c>
      <c r="R66" s="209">
        <f>2.5+20</f>
        <v>22.5</v>
      </c>
      <c r="S66" s="209">
        <f>2.5+20</f>
        <v>22.5</v>
      </c>
      <c r="T66" s="186">
        <v>22.5</v>
      </c>
      <c r="U66" s="187"/>
      <c r="V66" s="188"/>
      <c r="W66" s="187"/>
      <c r="X66" s="188"/>
      <c r="Y66" s="187"/>
      <c r="Z66" s="188"/>
      <c r="AA66" s="187"/>
      <c r="AB66" s="188"/>
      <c r="AC66" s="187"/>
      <c r="AD66" s="188"/>
      <c r="AE66" s="187"/>
      <c r="AF66" s="188"/>
      <c r="AG66" s="187"/>
      <c r="AH66" s="188"/>
      <c r="AI66" s="187"/>
      <c r="AJ66" s="188"/>
      <c r="AK66" s="210"/>
      <c r="AL66" s="211">
        <f>AK66/$T$66</f>
        <v>0</v>
      </c>
      <c r="AM66" s="210"/>
      <c r="AN66" s="211">
        <f>AM66/$T$66</f>
        <v>0</v>
      </c>
      <c r="AO66" s="212"/>
      <c r="AP66" s="211">
        <f>AO66/$T$66</f>
        <v>0</v>
      </c>
      <c r="AQ66" s="210"/>
      <c r="AR66" s="211">
        <f>AQ66/$T$66</f>
        <v>0</v>
      </c>
      <c r="AS66" s="210"/>
      <c r="AT66" s="211">
        <f>AS66/$T$66</f>
        <v>0</v>
      </c>
      <c r="AU66" s="210"/>
      <c r="AV66" s="211">
        <f>AU66/$T$66</f>
        <v>0</v>
      </c>
      <c r="AW66" s="210"/>
      <c r="AX66" s="211">
        <f>AW66/$T$66</f>
        <v>0</v>
      </c>
      <c r="AY66" s="210"/>
      <c r="AZ66" s="211">
        <f>AY66/$T$66</f>
        <v>0</v>
      </c>
      <c r="BA66" s="210"/>
      <c r="BB66" s="211">
        <f>BA66/$T$66</f>
        <v>0</v>
      </c>
      <c r="BC66" s="210"/>
      <c r="BD66" s="211">
        <f>BC66/$T$66</f>
        <v>0</v>
      </c>
      <c r="BE66" s="210"/>
      <c r="BF66" s="211">
        <f>BE66/$T$66</f>
        <v>0</v>
      </c>
      <c r="BG66" s="210"/>
      <c r="BH66" s="211">
        <f>BG66/$T$66</f>
        <v>0</v>
      </c>
      <c r="BI66" s="210"/>
      <c r="BJ66" s="211">
        <f>BI66/$T$66</f>
        <v>0</v>
      </c>
      <c r="BK66" s="213"/>
      <c r="BL66" s="214"/>
      <c r="BM66" s="215" t="s">
        <v>180</v>
      </c>
      <c r="BN66" s="216" t="s">
        <v>189</v>
      </c>
    </row>
    <row r="67" spans="1:66" s="25" customFormat="1">
      <c r="A67" s="201" t="s">
        <v>190</v>
      </c>
      <c r="B67" s="202" t="s">
        <v>191</v>
      </c>
      <c r="C67" s="203">
        <v>60</v>
      </c>
      <c r="D67" s="217" t="s">
        <v>192</v>
      </c>
      <c r="E67" s="205"/>
      <c r="F67" s="206"/>
      <c r="G67" s="206"/>
      <c r="H67" s="206"/>
      <c r="I67" s="206"/>
      <c r="J67" s="206"/>
      <c r="K67" s="206"/>
      <c r="L67" s="207"/>
      <c r="M67" s="208">
        <v>5</v>
      </c>
      <c r="N67" s="208">
        <v>5</v>
      </c>
      <c r="O67" s="209">
        <v>5</v>
      </c>
      <c r="P67" s="209">
        <v>5</v>
      </c>
      <c r="Q67" s="209">
        <v>5</v>
      </c>
      <c r="R67" s="209">
        <v>5</v>
      </c>
      <c r="S67" s="209">
        <v>5</v>
      </c>
      <c r="T67" s="186">
        <v>5</v>
      </c>
      <c r="U67" s="187"/>
      <c r="V67" s="188"/>
      <c r="W67" s="187"/>
      <c r="X67" s="188"/>
      <c r="Y67" s="187"/>
      <c r="Z67" s="188"/>
      <c r="AA67" s="187"/>
      <c r="AB67" s="188"/>
      <c r="AC67" s="187"/>
      <c r="AD67" s="188"/>
      <c r="AE67" s="187"/>
      <c r="AF67" s="188"/>
      <c r="AG67" s="187"/>
      <c r="AH67" s="188"/>
      <c r="AI67" s="187"/>
      <c r="AJ67" s="188"/>
      <c r="AK67" s="186"/>
      <c r="AL67" s="218">
        <f>AK67/$T$67</f>
        <v>0</v>
      </c>
      <c r="AM67" s="189"/>
      <c r="AN67" s="218">
        <f>AM67/$T$67</f>
        <v>0</v>
      </c>
      <c r="AO67" s="189"/>
      <c r="AP67" s="218">
        <f>AO67/$T$67</f>
        <v>0</v>
      </c>
      <c r="AQ67" s="189"/>
      <c r="AR67" s="218">
        <f>AQ67/$T$67</f>
        <v>0</v>
      </c>
      <c r="AS67" s="189"/>
      <c r="AT67" s="218">
        <f>AS67/$T$67</f>
        <v>0</v>
      </c>
      <c r="AU67" s="189"/>
      <c r="AV67" s="218">
        <f>AU67/$T$67</f>
        <v>0</v>
      </c>
      <c r="AW67" s="189"/>
      <c r="AX67" s="218">
        <f>AW67/$T$67</f>
        <v>0</v>
      </c>
      <c r="AY67" s="189"/>
      <c r="AZ67" s="218">
        <f>AY67/$T$67</f>
        <v>0</v>
      </c>
      <c r="BA67" s="189"/>
      <c r="BB67" s="218">
        <f>BA67/$T$67</f>
        <v>0</v>
      </c>
      <c r="BC67" s="189"/>
      <c r="BD67" s="218">
        <f>BC67/$T$67</f>
        <v>0</v>
      </c>
      <c r="BE67" s="189"/>
      <c r="BF67" s="218">
        <f>BE67/$T$67</f>
        <v>0</v>
      </c>
      <c r="BG67" s="189"/>
      <c r="BH67" s="218">
        <f>BG67/$T$67</f>
        <v>0</v>
      </c>
      <c r="BI67" s="189"/>
      <c r="BJ67" s="218">
        <f>BI67/$T$67</f>
        <v>0</v>
      </c>
      <c r="BK67" s="213"/>
      <c r="BL67" s="214"/>
      <c r="BM67" s="215" t="s">
        <v>180</v>
      </c>
      <c r="BN67" s="144" t="s">
        <v>193</v>
      </c>
    </row>
    <row r="68" spans="1:66" s="229" customFormat="1" ht="25.5">
      <c r="A68" s="201" t="s">
        <v>41</v>
      </c>
      <c r="B68" s="202" t="s">
        <v>194</v>
      </c>
      <c r="C68" s="203">
        <v>61</v>
      </c>
      <c r="D68" s="204" t="s">
        <v>195</v>
      </c>
      <c r="E68" s="205"/>
      <c r="F68" s="206"/>
      <c r="G68" s="206"/>
      <c r="H68" s="206"/>
      <c r="I68" s="206"/>
      <c r="J68" s="206"/>
      <c r="K68" s="206"/>
      <c r="L68" s="207"/>
      <c r="M68" s="208"/>
      <c r="N68" s="208"/>
      <c r="O68" s="209"/>
      <c r="P68" s="209"/>
      <c r="Q68" s="219">
        <v>2.6</v>
      </c>
      <c r="R68" s="219">
        <v>2.6</v>
      </c>
      <c r="S68" s="219">
        <v>2.6</v>
      </c>
      <c r="T68" s="220">
        <v>2.6</v>
      </c>
      <c r="U68" s="187"/>
      <c r="V68" s="188"/>
      <c r="W68" s="187"/>
      <c r="X68" s="188"/>
      <c r="Y68" s="187"/>
      <c r="Z68" s="188"/>
      <c r="AA68" s="187"/>
      <c r="AB68" s="188"/>
      <c r="AC68" s="187"/>
      <c r="AD68" s="188"/>
      <c r="AE68" s="187"/>
      <c r="AF68" s="188"/>
      <c r="AG68" s="221"/>
      <c r="AH68" s="222"/>
      <c r="AI68" s="221"/>
      <c r="AJ68" s="222"/>
      <c r="AK68" s="221"/>
      <c r="AL68" s="222"/>
      <c r="AM68" s="223"/>
      <c r="AN68" s="222"/>
      <c r="AO68" s="224"/>
      <c r="AP68" s="218">
        <f>AO68/$T$68</f>
        <v>0</v>
      </c>
      <c r="AQ68" s="212"/>
      <c r="AR68" s="211">
        <f>AQ68/$T$68</f>
        <v>0</v>
      </c>
      <c r="AS68" s="212"/>
      <c r="AT68" s="211">
        <f>AS68/$T$68</f>
        <v>0</v>
      </c>
      <c r="AU68" s="212"/>
      <c r="AV68" s="211">
        <f>AU68/$T$68</f>
        <v>0</v>
      </c>
      <c r="AW68" s="212"/>
      <c r="AX68" s="211">
        <f>AW68/$T$68</f>
        <v>0</v>
      </c>
      <c r="AY68" s="212"/>
      <c r="AZ68" s="211">
        <f>AY68/$T$68</f>
        <v>0</v>
      </c>
      <c r="BA68" s="225"/>
      <c r="BB68" s="222"/>
      <c r="BC68" s="225"/>
      <c r="BD68" s="222"/>
      <c r="BE68" s="225"/>
      <c r="BF68" s="222"/>
      <c r="BG68" s="225"/>
      <c r="BH68" s="222"/>
      <c r="BI68" s="225"/>
      <c r="BJ68" s="222"/>
      <c r="BK68" s="225"/>
      <c r="BL68" s="226"/>
      <c r="BM68" s="227" t="s">
        <v>196</v>
      </c>
      <c r="BN68" s="228" t="s">
        <v>197</v>
      </c>
    </row>
    <row r="69" spans="1:66" s="25" customFormat="1" ht="72" customHeight="1">
      <c r="A69" s="230" t="s">
        <v>198</v>
      </c>
      <c r="B69" s="202" t="s">
        <v>199</v>
      </c>
      <c r="C69" s="203">
        <v>36</v>
      </c>
      <c r="D69" s="204" t="s">
        <v>100</v>
      </c>
      <c r="E69" s="205"/>
      <c r="F69" s="206">
        <v>48</v>
      </c>
      <c r="G69" s="206">
        <v>48</v>
      </c>
      <c r="H69" s="206">
        <v>48</v>
      </c>
      <c r="I69" s="206">
        <v>48</v>
      </c>
      <c r="J69" s="206">
        <v>48</v>
      </c>
      <c r="K69" s="206">
        <v>48</v>
      </c>
      <c r="L69" s="207">
        <v>48</v>
      </c>
      <c r="M69" s="208">
        <v>48</v>
      </c>
      <c r="N69" s="208">
        <v>48</v>
      </c>
      <c r="O69" s="209">
        <v>48</v>
      </c>
      <c r="P69" s="209">
        <v>48</v>
      </c>
      <c r="Q69" s="209">
        <v>48</v>
      </c>
      <c r="R69" s="209">
        <v>48</v>
      </c>
      <c r="S69" s="209">
        <v>48</v>
      </c>
      <c r="T69" s="209">
        <v>48</v>
      </c>
      <c r="U69" s="189">
        <v>10</v>
      </c>
      <c r="V69" s="218">
        <f>U69/10</f>
        <v>1</v>
      </c>
      <c r="W69" s="189">
        <v>5</v>
      </c>
      <c r="X69" s="218">
        <f>W69/5</f>
        <v>1</v>
      </c>
      <c r="Y69" s="223"/>
      <c r="Z69" s="222"/>
      <c r="AA69" s="187"/>
      <c r="AB69" s="188"/>
      <c r="AC69" s="187"/>
      <c r="AD69" s="188"/>
      <c r="AE69" s="189"/>
      <c r="AF69" s="218">
        <f>AE69/$T$69</f>
        <v>0</v>
      </c>
      <c r="AG69" s="189"/>
      <c r="AH69" s="218">
        <f>AE69/$T$69</f>
        <v>0</v>
      </c>
      <c r="AI69" s="189"/>
      <c r="AJ69" s="218">
        <f>AE69/$T$69</f>
        <v>0</v>
      </c>
      <c r="AK69" s="189"/>
      <c r="AL69" s="218">
        <f>AK69/$T$69</f>
        <v>0</v>
      </c>
      <c r="AM69" s="189"/>
      <c r="AN69" s="218">
        <f>AM69/$T$69</f>
        <v>0</v>
      </c>
      <c r="AO69" s="189"/>
      <c r="AP69" s="218">
        <f>AO69/$T$69</f>
        <v>0</v>
      </c>
      <c r="AQ69" s="189"/>
      <c r="AR69" s="218">
        <f>AQ69/$T$69</f>
        <v>0</v>
      </c>
      <c r="AS69" s="189"/>
      <c r="AT69" s="218">
        <f>AS69/$T$69</f>
        <v>0</v>
      </c>
      <c r="AU69" s="189"/>
      <c r="AV69" s="218">
        <f>AU69/$T$69</f>
        <v>0</v>
      </c>
      <c r="AW69" s="189"/>
      <c r="AX69" s="218">
        <f>AW69/$T$69</f>
        <v>0</v>
      </c>
      <c r="AY69" s="189"/>
      <c r="AZ69" s="218">
        <f>AY69/$T$69</f>
        <v>0</v>
      </c>
      <c r="BA69" s="189"/>
      <c r="BB69" s="218">
        <f>BA69/$T$69</f>
        <v>0</v>
      </c>
      <c r="BC69" s="189"/>
      <c r="BD69" s="218">
        <f>BC69/$T$69</f>
        <v>0</v>
      </c>
      <c r="BE69" s="189"/>
      <c r="BF69" s="218">
        <f>BE69/$T$69</f>
        <v>0</v>
      </c>
      <c r="BG69" s="189"/>
      <c r="BH69" s="218">
        <f>BG69/$T$69</f>
        <v>0</v>
      </c>
      <c r="BI69" s="189"/>
      <c r="BJ69" s="218">
        <f>BI69/$T$69</f>
        <v>0</v>
      </c>
      <c r="BK69" s="189"/>
      <c r="BL69" s="218">
        <f>BK69/$T$69</f>
        <v>0</v>
      </c>
      <c r="BM69" s="215" t="s">
        <v>44</v>
      </c>
      <c r="BN69" s="216" t="s">
        <v>200</v>
      </c>
    </row>
    <row r="70" spans="1:66" s="25" customFormat="1">
      <c r="A70" s="201" t="s">
        <v>74</v>
      </c>
      <c r="B70" s="202" t="s">
        <v>201</v>
      </c>
      <c r="C70" s="203">
        <v>41</v>
      </c>
      <c r="D70" s="217" t="s">
        <v>202</v>
      </c>
      <c r="E70" s="205">
        <v>46</v>
      </c>
      <c r="F70" s="206">
        <v>46</v>
      </c>
      <c r="G70" s="206">
        <v>46</v>
      </c>
      <c r="H70" s="206">
        <v>46</v>
      </c>
      <c r="I70" s="206">
        <v>46</v>
      </c>
      <c r="J70" s="206">
        <v>46</v>
      </c>
      <c r="K70" s="206">
        <v>46</v>
      </c>
      <c r="L70" s="207">
        <v>46</v>
      </c>
      <c r="M70" s="208">
        <v>46</v>
      </c>
      <c r="N70" s="208">
        <v>46</v>
      </c>
      <c r="O70" s="209">
        <v>46</v>
      </c>
      <c r="P70" s="209">
        <v>42</v>
      </c>
      <c r="Q70" s="209">
        <v>53</v>
      </c>
      <c r="R70" s="209">
        <v>53</v>
      </c>
      <c r="S70" s="209">
        <v>53.23</v>
      </c>
      <c r="T70" s="186">
        <v>53.23</v>
      </c>
      <c r="U70" s="187"/>
      <c r="V70" s="188"/>
      <c r="W70" s="187"/>
      <c r="X70" s="188"/>
      <c r="Y70" s="187"/>
      <c r="Z70" s="188"/>
      <c r="AA70" s="187"/>
      <c r="AB70" s="188"/>
      <c r="AC70" s="187"/>
      <c r="AD70" s="188"/>
      <c r="AE70" s="187"/>
      <c r="AF70" s="188"/>
      <c r="AG70" s="187"/>
      <c r="AH70" s="188"/>
      <c r="AI70" s="187"/>
      <c r="AJ70" s="188"/>
      <c r="AK70" s="186"/>
      <c r="AL70" s="218">
        <f>AK70/$T$70</f>
        <v>0</v>
      </c>
      <c r="AM70" s="186"/>
      <c r="AN70" s="218">
        <f>AM70/$T$70</f>
        <v>0</v>
      </c>
      <c r="AO70" s="186"/>
      <c r="AP70" s="218">
        <f>AO70/$T$70</f>
        <v>0</v>
      </c>
      <c r="AQ70" s="189"/>
      <c r="AR70" s="218">
        <f>AQ70/$T$70</f>
        <v>0</v>
      </c>
      <c r="AS70" s="189"/>
      <c r="AT70" s="218">
        <f>AS70/$T$70</f>
        <v>0</v>
      </c>
      <c r="AU70" s="189"/>
      <c r="AV70" s="218">
        <f>AU70/$T$70</f>
        <v>0</v>
      </c>
      <c r="AW70" s="189"/>
      <c r="AX70" s="218">
        <f>AW70/$T$70</f>
        <v>0</v>
      </c>
      <c r="AY70" s="189"/>
      <c r="AZ70" s="218">
        <f>AY70/$T$70</f>
        <v>0</v>
      </c>
      <c r="BA70" s="189"/>
      <c r="BB70" s="218">
        <f>BA70/$T$70</f>
        <v>0</v>
      </c>
      <c r="BC70" s="189"/>
      <c r="BD70" s="218">
        <f>BC70/$T$70</f>
        <v>0</v>
      </c>
      <c r="BE70" s="189"/>
      <c r="BF70" s="218">
        <f>BE70/$T$70</f>
        <v>0</v>
      </c>
      <c r="BG70" s="189"/>
      <c r="BH70" s="218">
        <f>BG70/$T$70</f>
        <v>0</v>
      </c>
      <c r="BI70" s="189"/>
      <c r="BJ70" s="218">
        <f>BI70/$T$70</f>
        <v>0</v>
      </c>
      <c r="BK70" s="213"/>
      <c r="BL70" s="214"/>
      <c r="BM70" s="200" t="s">
        <v>203</v>
      </c>
      <c r="BN70" s="216" t="s">
        <v>204</v>
      </c>
    </row>
    <row r="71" spans="1:66" s="25" customFormat="1">
      <c r="A71" s="231" t="s">
        <v>74</v>
      </c>
      <c r="B71" s="232" t="s">
        <v>205</v>
      </c>
      <c r="C71" s="233">
        <v>45</v>
      </c>
      <c r="D71" s="234" t="s">
        <v>206</v>
      </c>
      <c r="E71" s="235"/>
      <c r="F71" s="236">
        <v>5</v>
      </c>
      <c r="G71" s="236">
        <v>5</v>
      </c>
      <c r="H71" s="236">
        <v>5</v>
      </c>
      <c r="I71" s="236">
        <v>5</v>
      </c>
      <c r="J71" s="236">
        <v>5</v>
      </c>
      <c r="K71" s="236">
        <v>5</v>
      </c>
      <c r="L71" s="237">
        <v>5</v>
      </c>
      <c r="M71" s="238">
        <v>5</v>
      </c>
      <c r="N71" s="238">
        <v>5</v>
      </c>
      <c r="O71" s="239">
        <v>5</v>
      </c>
      <c r="P71" s="209">
        <v>11</v>
      </c>
      <c r="Q71" s="239">
        <v>8.39</v>
      </c>
      <c r="R71" s="239">
        <v>8.39</v>
      </c>
      <c r="S71" s="239">
        <v>8.39</v>
      </c>
      <c r="T71" s="240">
        <v>8.39</v>
      </c>
      <c r="U71" s="187"/>
      <c r="V71" s="188"/>
      <c r="W71" s="187"/>
      <c r="X71" s="188"/>
      <c r="Y71" s="187"/>
      <c r="Z71" s="188"/>
      <c r="AA71" s="187"/>
      <c r="AB71" s="188"/>
      <c r="AC71" s="187"/>
      <c r="AD71" s="188"/>
      <c r="AE71" s="187"/>
      <c r="AF71" s="188"/>
      <c r="AG71" s="187"/>
      <c r="AH71" s="188"/>
      <c r="AI71" s="187"/>
      <c r="AJ71" s="188"/>
      <c r="AK71" s="221"/>
      <c r="AL71" s="222"/>
      <c r="AM71" s="241"/>
      <c r="AN71" s="222"/>
      <c r="AO71" s="241"/>
      <c r="AP71" s="222"/>
      <c r="AQ71" s="241"/>
      <c r="AR71" s="222"/>
      <c r="AS71" s="241"/>
      <c r="AT71" s="222"/>
      <c r="AU71" s="242"/>
      <c r="AV71" s="218">
        <f>AU71/$T71</f>
        <v>0</v>
      </c>
      <c r="AW71" s="242"/>
      <c r="AX71" s="218">
        <f>AW71/$T71</f>
        <v>0</v>
      </c>
      <c r="AY71" s="242"/>
      <c r="AZ71" s="218">
        <f>AY71/$T71</f>
        <v>0</v>
      </c>
      <c r="BA71" s="242"/>
      <c r="BB71" s="218">
        <f>BA71/$T71</f>
        <v>0</v>
      </c>
      <c r="BC71" s="242"/>
      <c r="BD71" s="218">
        <f>BC71/$T71</f>
        <v>0</v>
      </c>
      <c r="BE71" s="242"/>
      <c r="BF71" s="218">
        <f>BE71/$T71</f>
        <v>0</v>
      </c>
      <c r="BG71" s="242"/>
      <c r="BH71" s="218">
        <f>BG71/$T71</f>
        <v>0</v>
      </c>
      <c r="BI71" s="242"/>
      <c r="BJ71" s="218">
        <f>BI71/$T71</f>
        <v>0</v>
      </c>
      <c r="BK71" s="243"/>
      <c r="BL71" s="244"/>
      <c r="BM71" s="245" t="s">
        <v>203</v>
      </c>
      <c r="BN71" s="246" t="s">
        <v>207</v>
      </c>
    </row>
    <row r="72" spans="1:66" s="25" customFormat="1" ht="9" customHeight="1">
      <c r="A72" s="247"/>
      <c r="B72" s="248"/>
      <c r="C72" s="248"/>
      <c r="D72" s="249"/>
      <c r="E72" s="250"/>
      <c r="F72" s="251"/>
      <c r="G72" s="251"/>
      <c r="H72" s="251"/>
      <c r="I72" s="251"/>
      <c r="J72" s="251"/>
      <c r="K72" s="251"/>
      <c r="L72" s="252"/>
      <c r="M72" s="253"/>
      <c r="N72" s="253"/>
      <c r="O72" s="253"/>
      <c r="P72" s="253"/>
      <c r="Q72" s="253"/>
      <c r="R72" s="253"/>
      <c r="S72" s="253"/>
      <c r="T72" s="253"/>
      <c r="U72" s="254"/>
      <c r="V72" s="255"/>
      <c r="W72" s="254"/>
      <c r="X72" s="255"/>
      <c r="Y72" s="254"/>
      <c r="Z72" s="255"/>
      <c r="AA72" s="254"/>
      <c r="AB72" s="255"/>
      <c r="AC72" s="254"/>
      <c r="AD72" s="255"/>
      <c r="AE72" s="254"/>
      <c r="AF72" s="255"/>
      <c r="AG72" s="254"/>
      <c r="AH72" s="255"/>
      <c r="AI72" s="254"/>
      <c r="AJ72" s="255"/>
      <c r="AK72" s="254"/>
      <c r="AL72" s="255"/>
      <c r="AM72" s="254"/>
      <c r="AN72" s="255"/>
      <c r="AO72" s="254"/>
      <c r="AP72" s="255"/>
      <c r="AQ72" s="254"/>
      <c r="AR72" s="255"/>
      <c r="AS72" s="254"/>
      <c r="AT72" s="255"/>
      <c r="AU72" s="254"/>
      <c r="AV72" s="255"/>
      <c r="AW72" s="254"/>
      <c r="AX72" s="255"/>
      <c r="AY72" s="254"/>
      <c r="AZ72" s="255"/>
      <c r="BA72" s="254"/>
      <c r="BB72" s="255"/>
      <c r="BC72" s="254"/>
      <c r="BD72" s="255"/>
      <c r="BE72" s="254"/>
      <c r="BF72" s="255"/>
      <c r="BG72" s="254"/>
      <c r="BH72" s="255"/>
      <c r="BI72" s="254"/>
      <c r="BJ72" s="255"/>
      <c r="BK72" s="254"/>
      <c r="BL72" s="255"/>
      <c r="BM72" s="256"/>
      <c r="BN72" s="257"/>
    </row>
    <row r="73" spans="1:66" s="266" customFormat="1">
      <c r="A73" s="422" t="s">
        <v>208</v>
      </c>
      <c r="B73" s="422"/>
      <c r="C73" s="258"/>
      <c r="D73" s="259"/>
      <c r="E73" s="260">
        <f t="shared" ref="E73:P73" si="93">SUM(E65:E71)</f>
        <v>98</v>
      </c>
      <c r="F73" s="260">
        <f t="shared" si="93"/>
        <v>166</v>
      </c>
      <c r="G73" s="260">
        <f t="shared" si="93"/>
        <v>166</v>
      </c>
      <c r="H73" s="260">
        <f t="shared" si="93"/>
        <v>166</v>
      </c>
      <c r="I73" s="260">
        <f t="shared" si="93"/>
        <v>141.9</v>
      </c>
      <c r="J73" s="260">
        <f t="shared" si="93"/>
        <v>133</v>
      </c>
      <c r="K73" s="260">
        <f t="shared" si="93"/>
        <v>166</v>
      </c>
      <c r="L73" s="260">
        <f t="shared" si="93"/>
        <v>160.6</v>
      </c>
      <c r="M73" s="261">
        <f t="shared" si="93"/>
        <v>164.4</v>
      </c>
      <c r="N73" s="261">
        <f t="shared" si="93"/>
        <v>150.80000000000001</v>
      </c>
      <c r="O73" s="261">
        <f t="shared" si="93"/>
        <v>157</v>
      </c>
      <c r="P73" s="261">
        <f t="shared" si="93"/>
        <v>161</v>
      </c>
      <c r="Q73" s="261">
        <f>SUM(Q64:Q71)</f>
        <v>173.58999999999997</v>
      </c>
      <c r="R73" s="261" t="e">
        <f>SUM(R64:R71)</f>
        <v>#REF!</v>
      </c>
      <c r="S73" s="261">
        <f>SUM(S64:S71)</f>
        <v>140.82</v>
      </c>
      <c r="T73" s="262">
        <v>140.82</v>
      </c>
      <c r="U73" s="263"/>
      <c r="V73" s="264"/>
      <c r="W73" s="263"/>
      <c r="X73" s="264"/>
      <c r="Y73" s="263"/>
      <c r="Z73" s="264"/>
      <c r="AA73" s="263"/>
      <c r="AB73" s="264"/>
      <c r="AC73" s="263"/>
      <c r="AD73" s="264"/>
      <c r="AE73" s="261">
        <f>SUM(AE64:AE71)</f>
        <v>0</v>
      </c>
      <c r="AF73" s="265">
        <f>AF69</f>
        <v>0</v>
      </c>
      <c r="AG73" s="261">
        <f>SUM(AG64:AG71)</f>
        <v>0</v>
      </c>
      <c r="AH73" s="265">
        <f>AH69</f>
        <v>0</v>
      </c>
      <c r="AI73" s="261">
        <f>SUM(AI64:AI71)</f>
        <v>0</v>
      </c>
      <c r="AJ73" s="265">
        <f>AJ69</f>
        <v>0</v>
      </c>
      <c r="AK73" s="261">
        <f>SUM(AK64:AK71)</f>
        <v>0</v>
      </c>
      <c r="AL73" s="265">
        <f>AK73/($T$73-$T$68-$T$71-$T$65-$T$66+suivi_droits_acquis_Entraygues!B2)</f>
        <v>0</v>
      </c>
      <c r="AM73" s="261">
        <f>SUM(AM64:AM71)</f>
        <v>0</v>
      </c>
      <c r="AN73" s="265">
        <f>AM73/($T$73-$T$68-$T$71-$T$65-$T$66+suivi_droits_acquis_Entraygues!C2)</f>
        <v>0</v>
      </c>
      <c r="AO73" s="261">
        <f>SUM(AO64:AO71)</f>
        <v>0</v>
      </c>
      <c r="AP73" s="265">
        <f>AO73/($T$73-$T$71-$T$65-$T$66+suivi_droits_acquis_Entraygues!D2)</f>
        <v>0</v>
      </c>
      <c r="AQ73" s="261">
        <f>SUM(AQ64:AQ71)</f>
        <v>0</v>
      </c>
      <c r="AR73" s="265">
        <f>AQ73/($S$73-$S$71-$S$65-$S$66+suivi_droits_acquis_Entraygues!E2)</f>
        <v>0</v>
      </c>
      <c r="AS73" s="261">
        <f>SUM(AS64:AS71)</f>
        <v>0</v>
      </c>
      <c r="AT73" s="265">
        <f>AS73/($S$73-$S$71-$S$65-$S$66+suivi_droits_acquis_Entraygues!F2)</f>
        <v>0</v>
      </c>
      <c r="AU73" s="261">
        <f>SUM(AU64:AU71)</f>
        <v>0</v>
      </c>
      <c r="AV73" s="265">
        <f>AU73/($S$73-$S$65-$S$66+suivi_droits_acquis_Entraygues!G2)</f>
        <v>0</v>
      </c>
      <c r="AW73" s="261">
        <f>SUM(AW64:AW71)</f>
        <v>0</v>
      </c>
      <c r="AX73" s="265">
        <f>AW73/($S73-$S$65+suivi_droits_acquis_Entraygues!H2)</f>
        <v>0</v>
      </c>
      <c r="AY73" s="261">
        <f>SUM(AY64:AY71)</f>
        <v>0</v>
      </c>
      <c r="AZ73" s="265">
        <f>AY73/($S73-$S$65+suivi_droits_acquis_Entraygues!I2)</f>
        <v>0</v>
      </c>
      <c r="BA73" s="261">
        <f>SUM(BA64:BA71)</f>
        <v>0</v>
      </c>
      <c r="BB73" s="265">
        <f>BA73/($S73-$S$65-$S$68+suivi_droits_acquis_Entraygues!J2)</f>
        <v>0</v>
      </c>
      <c r="BC73" s="261">
        <f>SUM(BC64:BC71)</f>
        <v>0</v>
      </c>
      <c r="BD73" s="265">
        <f>BC73/($S73-$S$65+suivi_droits_acquis_Entraygues!K2)</f>
        <v>0</v>
      </c>
      <c r="BE73" s="261">
        <f>SUM(BE64:BE71)</f>
        <v>0</v>
      </c>
      <c r="BF73" s="265">
        <f>BE73/($S73-$S$65+suivi_droits_acquis_Entraygues!L2)</f>
        <v>0</v>
      </c>
      <c r="BG73" s="261">
        <f>SUM(BG64:BG71)</f>
        <v>0</v>
      </c>
      <c r="BH73" s="265">
        <f>BG73/($S73-$S$65+suivi_droits_acquis_Entraygues!M2)</f>
        <v>0</v>
      </c>
      <c r="BI73" s="261">
        <f>SUM(BI64:BI71)</f>
        <v>0</v>
      </c>
      <c r="BJ73" s="265">
        <f>BI73/($S73-$S$65+suivi_droits_acquis_Entraygues!N2)</f>
        <v>0</v>
      </c>
      <c r="BK73" s="263"/>
      <c r="BL73" s="264"/>
      <c r="BN73" s="267"/>
    </row>
    <row r="74" spans="1:66">
      <c r="AQ74" s="51"/>
    </row>
    <row r="75" spans="1:66" ht="89.25" customHeight="1">
      <c r="A75" s="423" t="s">
        <v>209</v>
      </c>
      <c r="B75" s="423"/>
      <c r="C75" s="423"/>
      <c r="D75" s="423"/>
      <c r="AK75" s="168">
        <f>$AK$73-AK73</f>
        <v>0</v>
      </c>
      <c r="AL75" s="168"/>
      <c r="AM75" s="168">
        <f>$AK$73-AM73</f>
        <v>0</v>
      </c>
      <c r="AN75" s="168"/>
      <c r="AO75" s="168">
        <f>$AK$73-AO73</f>
        <v>0</v>
      </c>
      <c r="AP75" s="168"/>
      <c r="AQ75" s="167">
        <f>$AK$73-AQ73</f>
        <v>0</v>
      </c>
      <c r="AR75" s="168"/>
      <c r="AS75" s="168">
        <f>$AK$73-AS73</f>
        <v>0</v>
      </c>
      <c r="AT75" s="168"/>
      <c r="AU75" s="168">
        <f>$AK$73-AU73</f>
        <v>0</v>
      </c>
      <c r="AV75" s="168"/>
      <c r="AW75" s="168">
        <f>$AK$73-AW73</f>
        <v>0</v>
      </c>
      <c r="AX75" s="168"/>
      <c r="AY75" s="168">
        <f>$AK$73-AY73</f>
        <v>0</v>
      </c>
      <c r="AZ75" s="168"/>
      <c r="BA75" s="168">
        <f>$AK$73-BA73</f>
        <v>0</v>
      </c>
      <c r="BB75" s="168"/>
      <c r="BC75" s="167">
        <f>$AK$73-BC73</f>
        <v>0</v>
      </c>
      <c r="BD75" s="168"/>
      <c r="BE75" s="168">
        <f>$AK$73-BE73</f>
        <v>0</v>
      </c>
      <c r="BF75" s="168"/>
      <c r="BG75" s="168">
        <f>$AK$73-BG73</f>
        <v>0</v>
      </c>
      <c r="BH75" s="168"/>
      <c r="BI75" s="168">
        <f>$AK$73-BI73</f>
        <v>0</v>
      </c>
      <c r="BJ75" s="168"/>
      <c r="BK75" s="168">
        <f>$AK$73-BK73</f>
        <v>0</v>
      </c>
      <c r="BM75" s="162" t="s">
        <v>210</v>
      </c>
    </row>
    <row r="76" spans="1:66">
      <c r="AM76" s="167"/>
      <c r="AN76" s="167"/>
      <c r="AO76" s="167"/>
      <c r="AP76" s="167"/>
      <c r="AQ76" s="167">
        <f>AK73-AQ73</f>
        <v>0</v>
      </c>
      <c r="AR76" s="167"/>
      <c r="AS76" s="167"/>
      <c r="AT76" s="167"/>
      <c r="AU76" s="167"/>
      <c r="AV76" s="167"/>
      <c r="AW76" s="167">
        <f>AQ73-AW73</f>
        <v>0</v>
      </c>
      <c r="AX76" s="167"/>
      <c r="AY76" s="167"/>
      <c r="AZ76" s="167"/>
      <c r="BA76" s="167"/>
      <c r="BB76" s="167"/>
      <c r="BC76" s="167">
        <f>AW73-BC73</f>
        <v>0</v>
      </c>
      <c r="BD76" s="167"/>
      <c r="BE76" s="167"/>
      <c r="BF76" s="167"/>
      <c r="BG76" s="167"/>
      <c r="BH76" s="167"/>
      <c r="BI76" s="167">
        <f>BC73-BI73</f>
        <v>0</v>
      </c>
      <c r="BJ76" s="167"/>
      <c r="BM76" s="162" t="s">
        <v>160</v>
      </c>
    </row>
    <row r="77" spans="1:66" ht="12.75" customHeight="1">
      <c r="A77" s="424" t="s">
        <v>211</v>
      </c>
      <c r="B77" s="424"/>
      <c r="AY77" s="268"/>
    </row>
    <row r="78" spans="1:66">
      <c r="A78" s="424"/>
      <c r="B78" s="424"/>
      <c r="BM78" s="269"/>
    </row>
    <row r="79" spans="1:66">
      <c r="A79" s="424"/>
      <c r="B79" s="424"/>
    </row>
    <row r="80" spans="1:66">
      <c r="A80" s="424"/>
      <c r="B80" s="424"/>
    </row>
    <row r="81" spans="1:2">
      <c r="A81" s="424"/>
      <c r="B81" s="424"/>
    </row>
    <row r="82" spans="1:2">
      <c r="A82" s="424"/>
      <c r="B82" s="424"/>
    </row>
    <row r="122" spans="66:66">
      <c r="BN122" s="12" t="s">
        <v>212</v>
      </c>
    </row>
  </sheetData>
  <autoFilter ref="A1:BQ1" xr:uid="{00000000-0009-0000-0000-000001000000}"/>
  <mergeCells count="8">
    <mergeCell ref="A73:B73"/>
    <mergeCell ref="A75:D75"/>
    <mergeCell ref="A77:B82"/>
    <mergeCell ref="A14:B14"/>
    <mergeCell ref="A31:B31"/>
    <mergeCell ref="A43:B43"/>
    <mergeCell ref="A58:B58"/>
    <mergeCell ref="A60:B60"/>
  </mergeCells>
  <pageMargins left="0.55138888888888904" right="0.55138888888888904" top="0.59027777777777801" bottom="0.59027777777777801" header="0.511811023622047" footer="0.511811023622047"/>
  <pageSetup paperSize="8" orientation="landscape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33"/>
  <sheetViews>
    <sheetView topLeftCell="A4" zoomScale="70" zoomScaleNormal="70" workbookViewId="0">
      <selection activeCell="E24" sqref="E24"/>
    </sheetView>
  </sheetViews>
  <sheetFormatPr baseColWidth="10" defaultColWidth="13.42578125" defaultRowHeight="12.75"/>
  <cols>
    <col min="1" max="1" width="27.7109375" customWidth="1"/>
    <col min="2" max="2" width="24.85546875" style="72" customWidth="1"/>
    <col min="3" max="3" width="23.28515625" customWidth="1"/>
    <col min="4" max="4" width="21.28515625" customWidth="1"/>
    <col min="5" max="5" width="21.42578125" style="270" customWidth="1"/>
    <col min="6" max="6" width="21.28515625" customWidth="1"/>
    <col min="7" max="7" width="1.85546875" customWidth="1"/>
    <col min="8" max="8" width="2" style="271" customWidth="1"/>
    <col min="9" max="9" width="2" customWidth="1"/>
    <col min="10" max="10" width="20" customWidth="1"/>
    <col min="11" max="12" width="15.85546875" customWidth="1"/>
    <col min="13" max="13" width="2" customWidth="1"/>
    <col min="14" max="14" width="9.85546875" style="271" customWidth="1"/>
    <col min="15" max="15" width="1.5703125" customWidth="1"/>
    <col min="16" max="16" width="9.42578125" style="272" customWidth="1"/>
    <col min="17" max="17" width="22.28515625" customWidth="1"/>
    <col min="21" max="21" width="12.85546875" style="272" customWidth="1"/>
    <col min="22" max="22" width="11.42578125" customWidth="1"/>
    <col min="23" max="23" width="17.42578125" customWidth="1"/>
    <col min="24" max="24" width="16" customWidth="1"/>
    <col min="25" max="25" width="18.42578125" customWidth="1"/>
    <col min="26" max="26" width="11.5703125" customWidth="1"/>
    <col min="27" max="27" width="23.140625" customWidth="1"/>
    <col min="33" max="33" width="16.28515625" customWidth="1"/>
    <col min="34" max="34" width="23.140625" customWidth="1"/>
    <col min="35" max="35" width="19.140625" customWidth="1"/>
    <col min="37" max="37" width="24.28515625" customWidth="1"/>
    <col min="38" max="38" width="16.7109375" customWidth="1"/>
    <col min="45" max="45" width="10.5703125" customWidth="1"/>
  </cols>
  <sheetData>
    <row r="1" spans="1:35">
      <c r="A1" s="72" t="s">
        <v>213</v>
      </c>
      <c r="C1" s="72"/>
      <c r="D1" s="72"/>
      <c r="E1" s="72"/>
    </row>
    <row r="2" spans="1:35">
      <c r="R2" s="431" t="s">
        <v>214</v>
      </c>
      <c r="S2" s="431"/>
      <c r="T2" s="428" t="s">
        <v>215</v>
      </c>
      <c r="U2" s="428"/>
      <c r="V2" s="429" t="s">
        <v>216</v>
      </c>
      <c r="W2" s="429"/>
      <c r="X2" s="430" t="s">
        <v>217</v>
      </c>
      <c r="Y2" s="430"/>
      <c r="AB2" s="431" t="s">
        <v>218</v>
      </c>
      <c r="AC2" s="431"/>
      <c r="AD2" s="428" t="s">
        <v>219</v>
      </c>
      <c r="AE2" s="428"/>
      <c r="AF2" s="429" t="s">
        <v>220</v>
      </c>
      <c r="AG2" s="429"/>
      <c r="AH2" s="430" t="s">
        <v>221</v>
      </c>
      <c r="AI2" s="430"/>
    </row>
    <row r="3" spans="1:35" ht="38.25">
      <c r="A3" s="273" t="s">
        <v>222</v>
      </c>
      <c r="B3" s="274" t="s">
        <v>416</v>
      </c>
      <c r="C3" s="273" t="s">
        <v>223</v>
      </c>
      <c r="D3" s="274" t="s">
        <v>417</v>
      </c>
      <c r="E3" s="273" t="s">
        <v>224</v>
      </c>
      <c r="F3" s="273" t="s">
        <v>418</v>
      </c>
      <c r="M3" s="275"/>
      <c r="Q3" s="273" t="s">
        <v>222</v>
      </c>
      <c r="R3" s="276" t="s">
        <v>226</v>
      </c>
      <c r="S3" s="276" t="s">
        <v>227</v>
      </c>
      <c r="T3" s="277" t="s">
        <v>226</v>
      </c>
      <c r="U3" s="277" t="s">
        <v>227</v>
      </c>
      <c r="V3" s="278" t="s">
        <v>228</v>
      </c>
      <c r="W3" s="278" t="s">
        <v>229</v>
      </c>
      <c r="X3" s="279" t="s">
        <v>228</v>
      </c>
      <c r="Y3" s="279" t="s">
        <v>229</v>
      </c>
      <c r="AB3" s="276" t="s">
        <v>226</v>
      </c>
      <c r="AC3" s="276" t="s">
        <v>227</v>
      </c>
      <c r="AD3" s="277" t="s">
        <v>226</v>
      </c>
      <c r="AE3" s="277" t="s">
        <v>227</v>
      </c>
      <c r="AF3" s="278" t="s">
        <v>228</v>
      </c>
      <c r="AG3" s="278" t="s">
        <v>229</v>
      </c>
      <c r="AH3" s="279" t="s">
        <v>228</v>
      </c>
      <c r="AI3" s="279" t="s">
        <v>229</v>
      </c>
    </row>
    <row r="4" spans="1:35">
      <c r="A4" s="280" t="s">
        <v>230</v>
      </c>
      <c r="B4" s="281">
        <f>'Réserves 2025'!Z$14</f>
        <v>0.96888349167797705</v>
      </c>
      <c r="C4" s="282">
        <f>'Réserves 2024'!Y14</f>
        <v>0.91486534752482296</v>
      </c>
      <c r="D4" s="281">
        <f>'Réserves 2025'!X14</f>
        <v>0.96662618758482755</v>
      </c>
      <c r="E4" s="282">
        <f>'Réserves 2024'!W14</f>
        <v>0.88380598614186701</v>
      </c>
      <c r="F4" s="281">
        <f>'Réserves 2025'!V14</f>
        <v>0.92029430673619539</v>
      </c>
      <c r="M4" s="9"/>
      <c r="Q4" s="280" t="s">
        <v>230</v>
      </c>
      <c r="R4" s="283">
        <f>'Réserves 2025'!Z$14</f>
        <v>0.96888349167797705</v>
      </c>
      <c r="S4" s="284">
        <f>'Réserves 2025'!Y$14</f>
        <v>67.817000000000007</v>
      </c>
      <c r="T4" s="285">
        <f>'Réserves 2024'!X14</f>
        <v>64.036000000000001</v>
      </c>
      <c r="U4" s="286">
        <f>'Réserves 2024'!W14</f>
        <v>0.88380598614186701</v>
      </c>
      <c r="V4" s="285">
        <f t="shared" ref="V4:W11" si="0">R4-T4</f>
        <v>-63.067116508322023</v>
      </c>
      <c r="W4" s="284">
        <f t="shared" si="0"/>
        <v>66.933194013858142</v>
      </c>
      <c r="X4" s="287">
        <f t="shared" ref="X4:Y11" si="1">R4-AB4</f>
        <v>2.2573040931495036E-3</v>
      </c>
      <c r="Y4" s="288">
        <f t="shared" si="1"/>
        <v>0.15800000000000125</v>
      </c>
      <c r="AA4" s="280" t="s">
        <v>230</v>
      </c>
      <c r="AB4" s="283">
        <f>'Réserves 2025'!X$14</f>
        <v>0.96662618758482755</v>
      </c>
      <c r="AC4" s="284">
        <f>'Réserves 2025'!W$14</f>
        <v>67.659000000000006</v>
      </c>
      <c r="AD4" s="285">
        <f>'Réserves 2024'!V14</f>
        <v>61.862000000000002</v>
      </c>
      <c r="AE4" s="286">
        <f>'Réserves 2024'!U14</f>
        <v>0.86410457889849301</v>
      </c>
      <c r="AF4" s="285">
        <f t="shared" ref="AF4:AG7" si="2">AB4-AD4</f>
        <v>-60.895373812415173</v>
      </c>
      <c r="AG4" s="284">
        <f t="shared" si="2"/>
        <v>66.794895421101515</v>
      </c>
      <c r="AH4" s="287">
        <f>AB4-F4</f>
        <v>4.6331880848632156E-2</v>
      </c>
      <c r="AI4" s="288">
        <f>AC4-'Réserves 2025'!U14</f>
        <v>3.2430000000000092</v>
      </c>
    </row>
    <row r="5" spans="1:35">
      <c r="A5" s="289" t="s">
        <v>231</v>
      </c>
      <c r="B5" s="290">
        <f>'Réserves 2025'!Z$16</f>
        <v>1</v>
      </c>
      <c r="C5" s="291">
        <f>'Réserves 2024'!Y16</f>
        <v>1.0122641509434001</v>
      </c>
      <c r="D5" s="290">
        <f>'Réserves 2025'!X16</f>
        <v>1.0141509433962264</v>
      </c>
      <c r="E5" s="291">
        <f>'Réserves 2024'!W16</f>
        <v>0.97028301886792501</v>
      </c>
      <c r="F5" s="290">
        <f>'Réserves 2025'!V16</f>
        <v>0.94764150943396241</v>
      </c>
      <c r="M5" s="9"/>
      <c r="Q5" s="289" t="s">
        <v>231</v>
      </c>
      <c r="R5" s="292">
        <f>'Réserves 2025'!Z$16</f>
        <v>1</v>
      </c>
      <c r="S5" s="293">
        <f>'Réserves 2025'!Y$16</f>
        <v>21.2</v>
      </c>
      <c r="T5" s="294">
        <f>'Réserves 2024'!X16</f>
        <v>21.46</v>
      </c>
      <c r="U5" s="295">
        <f>'Réserves 2024'!W16</f>
        <v>0.97028301886792501</v>
      </c>
      <c r="V5" s="296">
        <f t="shared" si="0"/>
        <v>-20.46</v>
      </c>
      <c r="W5" s="297">
        <f t="shared" si="0"/>
        <v>20.229716981132075</v>
      </c>
      <c r="X5" s="298">
        <f t="shared" si="1"/>
        <v>-1.4150943396226356E-2</v>
      </c>
      <c r="Y5" s="299">
        <f t="shared" si="1"/>
        <v>-0.30000000000000071</v>
      </c>
      <c r="AA5" s="289" t="s">
        <v>231</v>
      </c>
      <c r="AB5" s="292">
        <f>'Réserves 2025'!X$16</f>
        <v>1.0141509433962264</v>
      </c>
      <c r="AC5" s="293">
        <f>'Réserves 2025'!W$16</f>
        <v>21.5</v>
      </c>
      <c r="AD5" s="294">
        <f>'Réserves 2024'!V16</f>
        <v>20.57</v>
      </c>
      <c r="AE5" s="295">
        <f>'Réserves 2024'!U16</f>
        <v>1.00471698113208</v>
      </c>
      <c r="AF5" s="296">
        <f t="shared" si="2"/>
        <v>-19.555849056603773</v>
      </c>
      <c r="AG5" s="297">
        <f t="shared" si="2"/>
        <v>20.495283018867919</v>
      </c>
      <c r="AH5" s="298">
        <f>AB5-F5</f>
        <v>6.6509433962263942E-2</v>
      </c>
      <c r="AI5" s="299">
        <f>AC5-'Réserves 2025'!U16</f>
        <v>1.4099999999999966</v>
      </c>
    </row>
    <row r="6" spans="1:35">
      <c r="A6" s="280" t="s">
        <v>232</v>
      </c>
      <c r="B6" s="281">
        <f>'Réserves 2025'!Z$18</f>
        <v>1.0046073717948718</v>
      </c>
      <c r="C6" s="282">
        <f>'Réserves 2024'!Y18</f>
        <v>1.01362179487179</v>
      </c>
      <c r="D6" s="281">
        <f>'Réserves 2025'!X18</f>
        <v>1.0081217948717949</v>
      </c>
      <c r="E6" s="282">
        <f>'Réserves 2024'!W18</f>
        <v>1.0036057692307701</v>
      </c>
      <c r="F6" s="281">
        <f>'Réserves 2025'!V18</f>
        <v>0.99198717948717952</v>
      </c>
      <c r="M6" s="9"/>
      <c r="Q6" s="280" t="s">
        <v>232</v>
      </c>
      <c r="R6" s="283">
        <f>'Réserves 2025'!Z$18</f>
        <v>1.0046073717948718</v>
      </c>
      <c r="S6" s="284">
        <f>'Réserves 2025'!Y$18</f>
        <v>5.0149999999999997</v>
      </c>
      <c r="T6" s="285">
        <f>'Réserves 2024'!X18</f>
        <v>5.0599999999999996</v>
      </c>
      <c r="U6" s="286">
        <f>'Réserves 2024'!W18</f>
        <v>1.0036057692307701</v>
      </c>
      <c r="V6" s="285">
        <f t="shared" si="0"/>
        <v>-4.0553926282051282</v>
      </c>
      <c r="W6" s="284">
        <f t="shared" si="0"/>
        <v>4.0113942307692296</v>
      </c>
      <c r="X6" s="287">
        <f t="shared" si="1"/>
        <v>-3.5144230769230678E-3</v>
      </c>
      <c r="Y6" s="288">
        <f t="shared" si="1"/>
        <v>-1.7544000000000004E-2</v>
      </c>
      <c r="AA6" s="280" t="s">
        <v>232</v>
      </c>
      <c r="AB6" s="283">
        <f>'Réserves 2025'!X$18</f>
        <v>1.0081217948717949</v>
      </c>
      <c r="AC6" s="284">
        <f>'Réserves 2025'!W$18</f>
        <v>5.0325439999999997</v>
      </c>
      <c r="AD6" s="285">
        <f>'Réserves 2024'!V18</f>
        <v>5.01</v>
      </c>
      <c r="AE6" s="286">
        <f>'Réserves 2024'!U18</f>
        <v>1</v>
      </c>
      <c r="AF6" s="285">
        <f t="shared" si="2"/>
        <v>-4.0018782051282047</v>
      </c>
      <c r="AG6" s="284">
        <f t="shared" si="2"/>
        <v>4.0325439999999997</v>
      </c>
      <c r="AH6" s="287">
        <f>AB6-F6</f>
        <v>1.6134615384615358E-2</v>
      </c>
      <c r="AI6" s="288">
        <f>AC6-'Réserves 2025'!U18</f>
        <v>8.0543999999999727E-2</v>
      </c>
    </row>
    <row r="7" spans="1:35">
      <c r="A7" s="289" t="s">
        <v>233</v>
      </c>
      <c r="B7" s="290">
        <f>'Réserves 2025'!Z$31</f>
        <v>0.76552149912841372</v>
      </c>
      <c r="C7" s="291">
        <f>'Réserves 2024'!Y31</f>
        <v>0.48490703079604902</v>
      </c>
      <c r="D7" s="290">
        <f>'Réserves 2025'!X31</f>
        <v>0.72533410807669951</v>
      </c>
      <c r="E7" s="291">
        <f>'Réserves 2024'!W31</f>
        <v>0.42977919814061599</v>
      </c>
      <c r="F7" s="290">
        <f>'Réserves 2025'!V31</f>
        <v>0.6440223707147007</v>
      </c>
      <c r="M7" s="9"/>
      <c r="Q7" s="289" t="s">
        <v>233</v>
      </c>
      <c r="R7" s="292">
        <f>'Réserves 2025'!Z$31</f>
        <v>0.76552149912841372</v>
      </c>
      <c r="S7" s="293">
        <f>'Réserves 2025'!Y$31</f>
        <v>105.39700000000001</v>
      </c>
      <c r="T7" s="294">
        <f>'Réserves 2024'!X31</f>
        <v>66.762</v>
      </c>
      <c r="U7" s="295">
        <f>'Réserves 2024'!W31</f>
        <v>0.42977919814061599</v>
      </c>
      <c r="V7" s="296">
        <f t="shared" si="0"/>
        <v>-65.996478500871589</v>
      </c>
      <c r="W7" s="297">
        <f t="shared" si="0"/>
        <v>104.96722080185938</v>
      </c>
      <c r="X7" s="298">
        <f t="shared" si="1"/>
        <v>4.0187391051714205E-2</v>
      </c>
      <c r="Y7" s="299">
        <f t="shared" si="1"/>
        <v>5.5330000000000155</v>
      </c>
      <c r="AA7" s="289" t="s">
        <v>233</v>
      </c>
      <c r="AB7" s="292">
        <f>'Réserves 2025'!X$31</f>
        <v>0.72533410807669951</v>
      </c>
      <c r="AC7" s="293">
        <f>'Réserves 2025'!W$31</f>
        <v>99.86399999999999</v>
      </c>
      <c r="AD7" s="294">
        <f>'Réserves 2024'!V31</f>
        <v>59.171999999999997</v>
      </c>
      <c r="AE7" s="295">
        <f>'Réserves 2024'!U31</f>
        <v>0.39300552004648498</v>
      </c>
      <c r="AF7" s="296">
        <f t="shared" si="2"/>
        <v>-58.446665891923296</v>
      </c>
      <c r="AG7" s="297">
        <f t="shared" si="2"/>
        <v>99.470994479953504</v>
      </c>
      <c r="AH7" s="298">
        <f>AB7-F7</f>
        <v>8.1311737361998815E-2</v>
      </c>
      <c r="AI7" s="299">
        <f>AC7-'Réserves 2025'!U31</f>
        <v>11.194999999999993</v>
      </c>
    </row>
    <row r="8" spans="1:35">
      <c r="A8" s="280" t="s">
        <v>234</v>
      </c>
      <c r="B8" s="281">
        <f>'Réserves 2025'!Z$45</f>
        <v>1</v>
      </c>
      <c r="C8" s="282">
        <f>'Réserves 2024'!Y45</f>
        <v>1</v>
      </c>
      <c r="D8" s="281">
        <f>'Réserves 2025'!X45</f>
        <v>1</v>
      </c>
      <c r="E8" s="282">
        <f>'Réserves 2024'!W45</f>
        <v>1</v>
      </c>
      <c r="F8" s="281">
        <f>'Réserves 2025'!V45</f>
        <v>1</v>
      </c>
      <c r="M8" s="9"/>
      <c r="Q8" s="280" t="s">
        <v>234</v>
      </c>
      <c r="R8" s="283">
        <f>'Réserves 2025'!Z$45</f>
        <v>1</v>
      </c>
      <c r="S8" s="284">
        <f>'Réserves 2025'!Y$45</f>
        <v>8.1999999999999993</v>
      </c>
      <c r="T8" s="285">
        <f>'Réserves 2024'!X45</f>
        <v>8.1999999999999993</v>
      </c>
      <c r="U8" s="300">
        <f>'Réserves 2024'!W45</f>
        <v>1</v>
      </c>
      <c r="V8" s="285">
        <f t="shared" si="0"/>
        <v>-7.1999999999999993</v>
      </c>
      <c r="W8" s="284">
        <f t="shared" si="0"/>
        <v>7.1999999999999993</v>
      </c>
      <c r="X8" s="287">
        <f t="shared" si="1"/>
        <v>0</v>
      </c>
      <c r="Y8" s="288">
        <f t="shared" si="1"/>
        <v>0</v>
      </c>
      <c r="AA8" s="280" t="s">
        <v>234</v>
      </c>
      <c r="AB8" s="283">
        <f>'Réserves 2025'!X$45</f>
        <v>1</v>
      </c>
      <c r="AC8" s="284">
        <f>'Réserves 2025'!W$45</f>
        <v>8.1999999999999993</v>
      </c>
      <c r="AD8" s="301" t="s">
        <v>235</v>
      </c>
      <c r="AE8" s="300" t="s">
        <v>235</v>
      </c>
      <c r="AF8" s="285" t="s">
        <v>235</v>
      </c>
      <c r="AG8" s="284" t="s">
        <v>235</v>
      </c>
      <c r="AH8" s="287" t="s">
        <v>235</v>
      </c>
      <c r="AI8" s="288" t="s">
        <v>235</v>
      </c>
    </row>
    <row r="9" spans="1:35">
      <c r="A9" s="289" t="s">
        <v>236</v>
      </c>
      <c r="B9" s="290">
        <f>'Réserves 2025'!Z$43</f>
        <v>0.90963794716763835</v>
      </c>
      <c r="C9" s="291">
        <f>'Réserves 2024'!Y43</f>
        <v>0.92155761894479205</v>
      </c>
      <c r="D9" s="290">
        <f>'Réserves 2025'!X43</f>
        <v>0.86028935435111198</v>
      </c>
      <c r="E9" s="291">
        <f>'Réserves 2024'!W43</f>
        <v>0.80077736989851001</v>
      </c>
      <c r="F9" s="290">
        <f>'Réserves 2025'!V43</f>
        <v>0.83370042467429639</v>
      </c>
      <c r="M9" s="9"/>
      <c r="Q9" s="289" t="s">
        <v>236</v>
      </c>
      <c r="R9" s="292">
        <f>'Réserves 2025'!Z$43</f>
        <v>0.90963794716763835</v>
      </c>
      <c r="S9" s="293">
        <f>'Réserves 2025'!Y$43</f>
        <v>63.188000000000002</v>
      </c>
      <c r="T9" s="294">
        <f>'Réserves 2024'!X43</f>
        <v>64.016000000000005</v>
      </c>
      <c r="U9" s="295">
        <f>'Réserves 2024'!W43</f>
        <v>0.80077736989851001</v>
      </c>
      <c r="V9" s="296">
        <f t="shared" si="0"/>
        <v>-63.106362052832367</v>
      </c>
      <c r="W9" s="297">
        <f t="shared" si="0"/>
        <v>62.38722263010149</v>
      </c>
      <c r="X9" s="298">
        <f t="shared" si="1"/>
        <v>4.9348592816526371E-2</v>
      </c>
      <c r="Y9" s="299">
        <f t="shared" si="1"/>
        <v>3.4280000000000044</v>
      </c>
      <c r="AA9" s="289" t="s">
        <v>236</v>
      </c>
      <c r="AB9" s="292">
        <f>'Réserves 2025'!X$43</f>
        <v>0.86028935435111198</v>
      </c>
      <c r="AC9" s="293">
        <f>'Réserves 2025'!W$43</f>
        <v>59.76</v>
      </c>
      <c r="AD9" s="294">
        <f>'Réserves 2024'!V43</f>
        <v>55.625999999999998</v>
      </c>
      <c r="AE9" s="295">
        <f>'Réserves 2024'!U43</f>
        <v>0.75427913337652097</v>
      </c>
      <c r="AF9" s="296">
        <f t="shared" ref="AF9:AG11" si="3">AB9-AD9</f>
        <v>-54.765710645648888</v>
      </c>
      <c r="AG9" s="297">
        <f t="shared" si="3"/>
        <v>59.005720866623477</v>
      </c>
      <c r="AH9" s="298">
        <f>AB9-F9</f>
        <v>2.6588929676815587E-2</v>
      </c>
      <c r="AI9" s="299">
        <f>AC9-'Réserves 2025'!U43</f>
        <v>1.8469999999999942</v>
      </c>
    </row>
    <row r="10" spans="1:35">
      <c r="A10" s="280" t="s">
        <v>237</v>
      </c>
      <c r="B10" s="281">
        <f>'Réserves 2025'!Z$58</f>
        <v>0.95609423801138782</v>
      </c>
      <c r="C10" s="282">
        <f>'Réserves 2024'!Y58</f>
        <v>0.93789131524491298</v>
      </c>
      <c r="D10" s="281">
        <f>'Réserves 2025'!X58</f>
        <v>0.96832123439970186</v>
      </c>
      <c r="E10" s="282">
        <f>'Réserves 2024'!W58</f>
        <v>0.80475688598126005</v>
      </c>
      <c r="F10" s="281">
        <f>'Réserves 2025'!V58</f>
        <v>0.91619860416693466</v>
      </c>
      <c r="M10" s="9"/>
      <c r="Q10" s="280" t="s">
        <v>237</v>
      </c>
      <c r="R10" s="283">
        <f>'Réserves 2025'!Z$58</f>
        <v>0.95609423801138782</v>
      </c>
      <c r="S10" s="284">
        <f>'Réserves 2025'!Y$58</f>
        <v>74.387</v>
      </c>
      <c r="T10" s="285">
        <f>'Réserves 2024'!X58</f>
        <v>72.970758000000004</v>
      </c>
      <c r="U10" s="286">
        <f>'Réserves 2024'!W58</f>
        <v>0.80475688598126005</v>
      </c>
      <c r="V10" s="285">
        <f t="shared" si="0"/>
        <v>-72.014663761988615</v>
      </c>
      <c r="W10" s="284">
        <f t="shared" si="0"/>
        <v>73.582243114018738</v>
      </c>
      <c r="X10" s="287">
        <f t="shared" si="1"/>
        <v>-1.2226996388314038E-2</v>
      </c>
      <c r="Y10" s="288">
        <f t="shared" si="1"/>
        <v>-0.95129699999999673</v>
      </c>
      <c r="AA10" s="280" t="s">
        <v>237</v>
      </c>
      <c r="AB10" s="283">
        <f>'Réserves 2025'!X$58</f>
        <v>0.96832123439970186</v>
      </c>
      <c r="AC10" s="284">
        <f>'Réserves 2025'!W$58</f>
        <v>75.338296999999997</v>
      </c>
      <c r="AD10" s="285">
        <f>'Réserves 2024'!V58</f>
        <v>62.612499999999997</v>
      </c>
      <c r="AE10" s="286">
        <f>'Réserves 2024'!U58</f>
        <v>0.72001862396051497</v>
      </c>
      <c r="AF10" s="285">
        <f t="shared" si="3"/>
        <v>-61.644178765600294</v>
      </c>
      <c r="AG10" s="284">
        <f t="shared" si="3"/>
        <v>74.618278376039484</v>
      </c>
      <c r="AH10" s="287">
        <f>AB10-F10</f>
        <v>5.2122630232767198E-2</v>
      </c>
      <c r="AI10" s="288">
        <f>AC10-'Réserves 2025'!U58</f>
        <v>4.0552969999999817</v>
      </c>
    </row>
    <row r="11" spans="1:35">
      <c r="A11" s="302" t="s">
        <v>238</v>
      </c>
      <c r="B11" s="303">
        <f>'Réserves 2025'!Z$60</f>
        <v>0.88665031399694361</v>
      </c>
      <c r="C11" s="304">
        <f>'Réserves 2024'!Y60</f>
        <v>0.77697807286783904</v>
      </c>
      <c r="D11" s="303">
        <f>'Réserves 2025'!X60</f>
        <v>0.86648732068783951</v>
      </c>
      <c r="E11" s="304">
        <f>'Réserves 2024'!W60</f>
        <v>0.70133047375653401</v>
      </c>
      <c r="F11" s="303">
        <f>'Réserves 2025'!V60</f>
        <v>0.81041519514043192</v>
      </c>
      <c r="Q11" s="302" t="s">
        <v>238</v>
      </c>
      <c r="R11" s="305">
        <f>'Réserves 2025'!Z$60</f>
        <v>0.88665031399694361</v>
      </c>
      <c r="S11" s="306">
        <f>'Réserves 2025'!Y$60</f>
        <v>345.20400000000001</v>
      </c>
      <c r="T11" s="307">
        <f>'Réserves 2024'!X60</f>
        <v>302.50475799999998</v>
      </c>
      <c r="U11" s="308">
        <f>'Réserves 2024'!W60</f>
        <v>0.70133047375653401</v>
      </c>
      <c r="V11" s="309">
        <f t="shared" si="0"/>
        <v>-301.61810768600304</v>
      </c>
      <c r="W11" s="310">
        <f t="shared" si="0"/>
        <v>344.50266952624349</v>
      </c>
      <c r="X11" s="311">
        <f t="shared" si="1"/>
        <v>2.0162993309104094E-2</v>
      </c>
      <c r="Y11" s="312">
        <f t="shared" si="1"/>
        <v>7.8501590000000192</v>
      </c>
      <c r="AA11" s="302" t="s">
        <v>238</v>
      </c>
      <c r="AB11" s="305">
        <f>'Réserves 2025'!X$60</f>
        <v>0.86648732068783951</v>
      </c>
      <c r="AC11" s="306">
        <f>'Réserves 2025'!W$60</f>
        <v>337.35384099999999</v>
      </c>
      <c r="AD11" s="307">
        <f>'Réserves 2024'!V60</f>
        <v>273.05250000000001</v>
      </c>
      <c r="AE11" s="308">
        <f>'Réserves 2024'!U60</f>
        <v>0.66138315075706</v>
      </c>
      <c r="AF11" s="309">
        <f t="shared" si="3"/>
        <v>-272.18601267931217</v>
      </c>
      <c r="AG11" s="310">
        <f t="shared" si="3"/>
        <v>336.69245784924294</v>
      </c>
      <c r="AH11" s="311">
        <f>AB11-F11</f>
        <v>5.6072125547407592E-2</v>
      </c>
      <c r="AI11" s="312">
        <f>AC11-'Réserves 2025'!U60</f>
        <v>21.830840999999964</v>
      </c>
    </row>
    <row r="12" spans="1:35">
      <c r="M12" s="9"/>
    </row>
    <row r="13" spans="1:35">
      <c r="A13" s="302" t="s">
        <v>239</v>
      </c>
      <c r="B13" s="313"/>
      <c r="C13" s="314"/>
      <c r="D13" s="314"/>
      <c r="E13" s="314"/>
      <c r="F13" s="314"/>
      <c r="M13" s="9"/>
    </row>
    <row r="14" spans="1:35">
      <c r="B14" s="270"/>
      <c r="C14" s="9"/>
      <c r="D14" s="9"/>
      <c r="E14" s="9"/>
      <c r="F14" s="270"/>
      <c r="M14" s="270"/>
    </row>
    <row r="15" spans="1:35">
      <c r="B15" s="270"/>
      <c r="C15" s="9"/>
      <c r="D15" s="9"/>
      <c r="E15" s="9"/>
      <c r="F15" s="270"/>
      <c r="M15" s="270"/>
    </row>
    <row r="16" spans="1:35">
      <c r="A16" s="72" t="s">
        <v>240</v>
      </c>
      <c r="D16" s="72"/>
    </row>
    <row r="17" spans="1:45">
      <c r="R17" s="431" t="s">
        <v>241</v>
      </c>
      <c r="S17" s="431"/>
      <c r="T17" s="428" t="s">
        <v>242</v>
      </c>
      <c r="U17" s="428"/>
      <c r="V17" s="429" t="s">
        <v>243</v>
      </c>
      <c r="W17" s="429"/>
      <c r="X17" s="430" t="s">
        <v>244</v>
      </c>
      <c r="Y17" s="430"/>
      <c r="AB17" s="431" t="s">
        <v>245</v>
      </c>
      <c r="AC17" s="431"/>
      <c r="AD17" s="428" t="s">
        <v>246</v>
      </c>
      <c r="AE17" s="428"/>
      <c r="AF17" s="429" t="s">
        <v>247</v>
      </c>
      <c r="AG17" s="429"/>
      <c r="AH17" s="430" t="s">
        <v>248</v>
      </c>
      <c r="AI17" s="430"/>
    </row>
    <row r="18" spans="1:45" ht="38.25">
      <c r="A18" s="273" t="s">
        <v>222</v>
      </c>
      <c r="B18" s="274" t="s">
        <v>249</v>
      </c>
      <c r="C18" s="273" t="s">
        <v>250</v>
      </c>
      <c r="D18" s="274" t="s">
        <v>251</v>
      </c>
      <c r="E18" s="273" t="s">
        <v>252</v>
      </c>
      <c r="F18" s="273" t="s">
        <v>223</v>
      </c>
      <c r="M18" s="275"/>
      <c r="Q18" s="273" t="s">
        <v>222</v>
      </c>
      <c r="R18" s="276" t="s">
        <v>226</v>
      </c>
      <c r="S18" s="276" t="s">
        <v>227</v>
      </c>
      <c r="T18" s="277" t="s">
        <v>226</v>
      </c>
      <c r="U18" s="277" t="s">
        <v>227</v>
      </c>
      <c r="V18" s="278" t="s">
        <v>228</v>
      </c>
      <c r="W18" s="278" t="s">
        <v>229</v>
      </c>
      <c r="X18" s="279" t="s">
        <v>228</v>
      </c>
      <c r="Y18" s="279" t="s">
        <v>229</v>
      </c>
      <c r="AB18" s="276" t="s">
        <v>226</v>
      </c>
      <c r="AC18" s="276" t="s">
        <v>227</v>
      </c>
      <c r="AD18" s="277" t="s">
        <v>226</v>
      </c>
      <c r="AE18" s="277" t="s">
        <v>227</v>
      </c>
      <c r="AF18" s="278" t="s">
        <v>228</v>
      </c>
      <c r="AG18" s="278" t="s">
        <v>229</v>
      </c>
      <c r="AH18" s="279" t="s">
        <v>228</v>
      </c>
      <c r="AI18" s="279" t="s">
        <v>229</v>
      </c>
    </row>
    <row r="19" spans="1:45">
      <c r="A19" s="280" t="s">
        <v>230</v>
      </c>
      <c r="B19" s="281">
        <f>'Réserves 2025'!AD14</f>
        <v>0.97601257232659477</v>
      </c>
      <c r="C19" s="282">
        <f>'Réserves 2024'!AC14</f>
        <v>0.95355382527323396</v>
      </c>
      <c r="D19" s="281">
        <f>'Réserves 2025'!AB14</f>
        <v>0.96925494678191293</v>
      </c>
      <c r="E19" s="282">
        <f>'Réserves 2024'!AA14</f>
        <v>0.94963925994713905</v>
      </c>
      <c r="F19" s="281">
        <f t="shared" ref="F19:F26" si="4">B4</f>
        <v>0.96888349167797705</v>
      </c>
      <c r="M19" s="315"/>
      <c r="Q19" s="280" t="s">
        <v>230</v>
      </c>
      <c r="R19" s="283">
        <f>'Réserves 2025'!AD$14</f>
        <v>0.97601257232659477</v>
      </c>
      <c r="S19" s="284">
        <f>'Réserves 2025'!AC$14</f>
        <v>68.316000000000003</v>
      </c>
      <c r="T19" s="285">
        <f>'Réserves 2024'!AB14</f>
        <v>66.744</v>
      </c>
      <c r="U19" s="286">
        <f>'Réserves 2024'!AA14</f>
        <v>0.94963925994713905</v>
      </c>
      <c r="V19" s="285">
        <f t="shared" ref="V19:W26" si="5">R19-T19</f>
        <v>-65.767987427673404</v>
      </c>
      <c r="W19" s="284">
        <f t="shared" si="5"/>
        <v>67.366360740052869</v>
      </c>
      <c r="X19" s="287">
        <f t="shared" ref="X19:Y26" si="6">R19-AB19</f>
        <v>6.7576255446818445E-3</v>
      </c>
      <c r="Y19" s="288">
        <f t="shared" si="6"/>
        <v>0.47299999999999898</v>
      </c>
      <c r="AA19" s="280" t="s">
        <v>230</v>
      </c>
      <c r="AB19" s="283">
        <f>'Réserves 2025'!AB$14</f>
        <v>0.96925494678191293</v>
      </c>
      <c r="AC19" s="284">
        <f>'Réserves 2025'!AA$14</f>
        <v>67.843000000000004</v>
      </c>
      <c r="AD19" s="285">
        <f>'Réserves 2024'!Z14</f>
        <v>66.47</v>
      </c>
      <c r="AE19" s="286">
        <f>'Réserves 2024'!Y14</f>
        <v>0.91486534752482296</v>
      </c>
      <c r="AF19" s="285">
        <f t="shared" ref="AF19:AG26" si="7">AB19-AD19</f>
        <v>-65.500745053218083</v>
      </c>
      <c r="AG19" s="284">
        <f t="shared" si="7"/>
        <v>66.92813465247518</v>
      </c>
      <c r="AH19" s="287">
        <f t="shared" ref="AH19:AI26" si="8">AB19-R4</f>
        <v>3.7145510393588044E-4</v>
      </c>
      <c r="AI19" s="288">
        <f t="shared" si="8"/>
        <v>2.5999999999996248E-2</v>
      </c>
    </row>
    <row r="20" spans="1:45">
      <c r="A20" s="289" t="s">
        <v>231</v>
      </c>
      <c r="B20" s="290">
        <f>'Réserves 2025'!AD16</f>
        <v>0.99528301886792458</v>
      </c>
      <c r="C20" s="291">
        <f>'Réserves 2024'!AC16</f>
        <v>0.97405660377358505</v>
      </c>
      <c r="D20" s="290">
        <f>'Réserves 2025'!AB16</f>
        <v>1</v>
      </c>
      <c r="E20" s="291">
        <f>'Réserves 2024'!AA16</f>
        <v>1.01650943396226</v>
      </c>
      <c r="F20" s="290">
        <f t="shared" si="4"/>
        <v>1</v>
      </c>
      <c r="M20" s="316"/>
      <c r="Q20" s="289" t="s">
        <v>231</v>
      </c>
      <c r="R20" s="292">
        <f>'Réserves 2025'!AD$16</f>
        <v>0.99528301886792458</v>
      </c>
      <c r="S20" s="293">
        <f>'Réserves 2025'!AC$16</f>
        <v>21.1</v>
      </c>
      <c r="T20" s="294">
        <f>'Réserves 2024'!AB16</f>
        <v>20.65</v>
      </c>
      <c r="U20" s="295">
        <f>'Réserves 2024'!AA16</f>
        <v>1.01650943396226</v>
      </c>
      <c r="V20" s="296">
        <f t="shared" si="5"/>
        <v>-19.654716981132076</v>
      </c>
      <c r="W20" s="297">
        <f t="shared" si="5"/>
        <v>20.083490566037742</v>
      </c>
      <c r="X20" s="298">
        <f t="shared" si="6"/>
        <v>-4.7169811320754151E-3</v>
      </c>
      <c r="Y20" s="299">
        <f t="shared" si="6"/>
        <v>-9.9999999999997868E-2</v>
      </c>
      <c r="AA20" s="289" t="s">
        <v>231</v>
      </c>
      <c r="AB20" s="292">
        <f>'Réserves 2025'!AB$16</f>
        <v>1</v>
      </c>
      <c r="AC20" s="293">
        <f>'Réserves 2025'!AA$16</f>
        <v>21.2</v>
      </c>
      <c r="AD20" s="294">
        <f>'Réserves 2024'!Z16</f>
        <v>21.55</v>
      </c>
      <c r="AE20" s="295">
        <f>'Réserves 2024'!Y16</f>
        <v>1.0122641509434001</v>
      </c>
      <c r="AF20" s="296">
        <f t="shared" si="7"/>
        <v>-20.55</v>
      </c>
      <c r="AG20" s="297">
        <f t="shared" si="7"/>
        <v>20.187735849056601</v>
      </c>
      <c r="AH20" s="298">
        <f t="shared" si="8"/>
        <v>0</v>
      </c>
      <c r="AI20" s="299">
        <f t="shared" si="8"/>
        <v>0</v>
      </c>
    </row>
    <row r="21" spans="1:45">
      <c r="A21" s="280" t="s">
        <v>232</v>
      </c>
      <c r="B21" s="281">
        <f>'Réserves 2025'!AD18</f>
        <v>1.0032051282051282</v>
      </c>
      <c r="C21" s="282">
        <f>'Réserves 2024'!AC18</f>
        <v>0.99479166666666696</v>
      </c>
      <c r="D21" s="281">
        <f>'Réserves 2025'!AB18</f>
        <v>1.0006009615384615</v>
      </c>
      <c r="E21" s="282">
        <f>'Réserves 2024'!AA18</f>
        <v>1.00460737179487</v>
      </c>
      <c r="F21" s="281">
        <f t="shared" si="4"/>
        <v>1.0046073717948718</v>
      </c>
      <c r="M21" s="316"/>
      <c r="Q21" s="280" t="s">
        <v>232</v>
      </c>
      <c r="R21" s="283">
        <f>'Réserves 2025'!AD$18</f>
        <v>1.0032051282051282</v>
      </c>
      <c r="S21" s="284">
        <f>'Réserves 2025'!AC$18</f>
        <v>5.008</v>
      </c>
      <c r="T21" s="285">
        <f>'Réserves 2024'!AB18</f>
        <v>4.9660000000000002</v>
      </c>
      <c r="U21" s="286">
        <f>'Réserves 2024'!AA18</f>
        <v>1.00460737179487</v>
      </c>
      <c r="V21" s="285">
        <f t="shared" si="5"/>
        <v>-3.962794871794872</v>
      </c>
      <c r="W21" s="284">
        <f t="shared" si="5"/>
        <v>4.0033926282051304</v>
      </c>
      <c r="X21" s="287">
        <f t="shared" si="6"/>
        <v>2.6041666666667407E-3</v>
      </c>
      <c r="Y21" s="288">
        <f t="shared" si="6"/>
        <v>1.2999999999999901E-2</v>
      </c>
      <c r="AA21" s="280" t="s">
        <v>232</v>
      </c>
      <c r="AB21" s="283">
        <f>'Réserves 2025'!AB$18</f>
        <v>1.0006009615384615</v>
      </c>
      <c r="AC21" s="284">
        <f>'Réserves 2025'!AA$18</f>
        <v>4.9950000000000001</v>
      </c>
      <c r="AD21" s="285">
        <f>'Réserves 2024'!Z18</f>
        <v>5.0149999999999997</v>
      </c>
      <c r="AE21" s="286">
        <f>'Réserves 2024'!Y18</f>
        <v>1.01362179487179</v>
      </c>
      <c r="AF21" s="285">
        <f t="shared" si="7"/>
        <v>-4.014399038461538</v>
      </c>
      <c r="AG21" s="284">
        <f t="shared" si="7"/>
        <v>3.9813782051282098</v>
      </c>
      <c r="AH21" s="287">
        <f t="shared" si="8"/>
        <v>-4.0064102564103532E-3</v>
      </c>
      <c r="AI21" s="288">
        <f t="shared" si="8"/>
        <v>-1.9999999999999574E-2</v>
      </c>
    </row>
    <row r="22" spans="1:45">
      <c r="A22" s="289" t="s">
        <v>233</v>
      </c>
      <c r="B22" s="290">
        <f>'Réserves 2025'!AD31</f>
        <v>0.9073140615920976</v>
      </c>
      <c r="C22" s="291">
        <f>'Réserves 2024'!AC31</f>
        <v>0.61271789657176101</v>
      </c>
      <c r="D22" s="290">
        <f>'Réserves 2025'!AB31</f>
        <v>0.830934049970947</v>
      </c>
      <c r="E22" s="291">
        <f>'Réserves 2024'!AA31</f>
        <v>0.58715862870424196</v>
      </c>
      <c r="F22" s="290">
        <f t="shared" si="4"/>
        <v>0.76552149912841372</v>
      </c>
      <c r="M22" s="316"/>
      <c r="Q22" s="289" t="s">
        <v>233</v>
      </c>
      <c r="R22" s="292">
        <f>'Réserves 2025'!AD$31</f>
        <v>0.9073140615920976</v>
      </c>
      <c r="S22" s="293">
        <f>'Réserves 2025'!AC$31</f>
        <v>124.919</v>
      </c>
      <c r="T22" s="294">
        <f>'Réserves 2024'!AB31</f>
        <v>84.358999999999995</v>
      </c>
      <c r="U22" s="295">
        <f>'Réserves 2024'!AA31</f>
        <v>0.58715862870424196</v>
      </c>
      <c r="V22" s="296">
        <f t="shared" si="5"/>
        <v>-83.451685938407891</v>
      </c>
      <c r="W22" s="297">
        <f t="shared" si="5"/>
        <v>124.33184137129575</v>
      </c>
      <c r="X22" s="298">
        <f t="shared" si="6"/>
        <v>7.6380011621150601E-2</v>
      </c>
      <c r="Y22" s="299">
        <f t="shared" si="6"/>
        <v>10.516000000000005</v>
      </c>
      <c r="AA22" s="289" t="s">
        <v>233</v>
      </c>
      <c r="AB22" s="292">
        <f>'Réserves 2025'!AB$31</f>
        <v>0.830934049970947</v>
      </c>
      <c r="AC22" s="293">
        <f>'Réserves 2025'!AA$31</f>
        <v>114.40299999999999</v>
      </c>
      <c r="AD22" s="294">
        <f>'Réserves 2024'!Z31</f>
        <v>80.84</v>
      </c>
      <c r="AE22" s="295">
        <f>'Réserves 2024'!Y31</f>
        <v>0.48490703079604902</v>
      </c>
      <c r="AF22" s="296">
        <f t="shared" si="7"/>
        <v>-80.009065950029054</v>
      </c>
      <c r="AG22" s="297">
        <f t="shared" si="7"/>
        <v>113.91809296920394</v>
      </c>
      <c r="AH22" s="298">
        <f t="shared" si="8"/>
        <v>6.5412550842533279E-2</v>
      </c>
      <c r="AI22" s="299">
        <f t="shared" si="8"/>
        <v>9.005999999999986</v>
      </c>
    </row>
    <row r="23" spans="1:45">
      <c r="A23" s="280" t="s">
        <v>234</v>
      </c>
      <c r="B23" s="281">
        <f>'Réserves 2025'!AD45</f>
        <v>1</v>
      </c>
      <c r="C23" s="282">
        <f>'Réserves 2024'!AC45</f>
        <v>1</v>
      </c>
      <c r="D23" s="281">
        <f>'Réserves 2025'!AB45</f>
        <v>1</v>
      </c>
      <c r="E23" s="282">
        <f>'Réserves 2024'!AA45</f>
        <v>1</v>
      </c>
      <c r="F23" s="281">
        <f t="shared" si="4"/>
        <v>1</v>
      </c>
      <c r="M23" s="316"/>
      <c r="Q23" s="280" t="s">
        <v>234</v>
      </c>
      <c r="R23" s="283">
        <f>'Réserves 2025'!AD$45</f>
        <v>1</v>
      </c>
      <c r="S23" s="284">
        <f>'Réserves 2025'!AC$45</f>
        <v>8.1999999999999993</v>
      </c>
      <c r="T23" s="285">
        <f>'Réserves 2024'!AB45</f>
        <v>8.1999999999999993</v>
      </c>
      <c r="U23" s="300">
        <f>'Réserves 2024'!AA45</f>
        <v>1</v>
      </c>
      <c r="V23" s="285">
        <f t="shared" si="5"/>
        <v>-7.1999999999999993</v>
      </c>
      <c r="W23" s="284">
        <f t="shared" si="5"/>
        <v>7.1999999999999993</v>
      </c>
      <c r="X23" s="287">
        <f t="shared" si="6"/>
        <v>0</v>
      </c>
      <c r="Y23" s="288">
        <f t="shared" si="6"/>
        <v>0</v>
      </c>
      <c r="AA23" s="280" t="s">
        <v>234</v>
      </c>
      <c r="AB23" s="283">
        <f>'Réserves 2025'!AB$45</f>
        <v>1</v>
      </c>
      <c r="AC23" s="284">
        <f>'Réserves 2025'!AA$45</f>
        <v>8.1999999999999993</v>
      </c>
      <c r="AD23" s="285">
        <f>'Réserves 2024'!Z45</f>
        <v>8.1999999999999993</v>
      </c>
      <c r="AE23" s="300">
        <f>'Réserves 2024'!Y45</f>
        <v>1</v>
      </c>
      <c r="AF23" s="285">
        <f t="shared" si="7"/>
        <v>-7.1999999999999993</v>
      </c>
      <c r="AG23" s="284">
        <f t="shared" si="7"/>
        <v>7.1999999999999993</v>
      </c>
      <c r="AH23" s="287">
        <f t="shared" si="8"/>
        <v>0</v>
      </c>
      <c r="AI23" s="288">
        <f t="shared" si="8"/>
        <v>0</v>
      </c>
    </row>
    <row r="24" spans="1:45" ht="12.75" customHeight="1">
      <c r="A24" s="289" t="s">
        <v>236</v>
      </c>
      <c r="B24" s="290">
        <f>'Réserves 2025'!AD43</f>
        <v>0.98245159432807894</v>
      </c>
      <c r="C24" s="291">
        <f>'Réserves 2024'!AC43</f>
        <v>0.98006190167710305</v>
      </c>
      <c r="D24" s="290">
        <f>'Réserves 2025'!AB43</f>
        <v>0.91208522277405868</v>
      </c>
      <c r="E24" s="291">
        <f>'Réserves 2024'!AA43</f>
        <v>0.94683653638523002</v>
      </c>
      <c r="F24" s="290">
        <f t="shared" si="4"/>
        <v>0.90963794716763835</v>
      </c>
      <c r="J24" s="432" t="s">
        <v>253</v>
      </c>
      <c r="K24" s="432"/>
      <c r="L24" s="432"/>
      <c r="M24" s="316"/>
      <c r="Q24" s="289" t="s">
        <v>236</v>
      </c>
      <c r="R24" s="292">
        <f>'Réserves 2025'!AD$43</f>
        <v>0.98245159432807894</v>
      </c>
      <c r="S24" s="293">
        <f>'Réserves 2025'!AC$43</f>
        <v>68.246000000000009</v>
      </c>
      <c r="T24" s="294">
        <f>'Réserves 2024'!AB43</f>
        <v>68.08</v>
      </c>
      <c r="U24" s="295">
        <f>'Réserves 2024'!AA43</f>
        <v>0.94683653638523002</v>
      </c>
      <c r="V24" s="296">
        <f t="shared" si="5"/>
        <v>-67.097548405671915</v>
      </c>
      <c r="W24" s="297">
        <f t="shared" si="5"/>
        <v>67.299163463614775</v>
      </c>
      <c r="X24" s="298">
        <f t="shared" si="6"/>
        <v>7.0366371554020257E-2</v>
      </c>
      <c r="Y24" s="299">
        <f t="shared" si="6"/>
        <v>4.8880000000000194</v>
      </c>
      <c r="AA24" s="289" t="s">
        <v>236</v>
      </c>
      <c r="AB24" s="292">
        <f>'Réserves 2025'!AB$43</f>
        <v>0.91208522277405868</v>
      </c>
      <c r="AC24" s="293">
        <f>'Réserves 2025'!AA$43</f>
        <v>63.35799999999999</v>
      </c>
      <c r="AD24" s="294">
        <f>'Réserves 2024'!Z43</f>
        <v>65.772000000000006</v>
      </c>
      <c r="AE24" s="295">
        <f>'Réserves 2024'!Y43</f>
        <v>0.92155761894479205</v>
      </c>
      <c r="AF24" s="296">
        <f t="shared" si="7"/>
        <v>-64.859914777225953</v>
      </c>
      <c r="AG24" s="297">
        <f t="shared" si="7"/>
        <v>62.436442381055201</v>
      </c>
      <c r="AH24" s="298">
        <f t="shared" si="8"/>
        <v>2.4472756064203294E-3</v>
      </c>
      <c r="AI24" s="299">
        <f t="shared" si="8"/>
        <v>0.16999999999998749</v>
      </c>
    </row>
    <row r="25" spans="1:45">
      <c r="A25" s="280" t="s">
        <v>237</v>
      </c>
      <c r="B25" s="281">
        <f>'Réserves 2025'!AD58</f>
        <v>0.98669717106024213</v>
      </c>
      <c r="C25" s="282">
        <f>'Réserves 2024'!AC58</f>
        <v>0.96870300631081097</v>
      </c>
      <c r="D25" s="281">
        <f>'Réserves 2025'!AB58</f>
        <v>0.97885685641941833</v>
      </c>
      <c r="E25" s="282">
        <f>'Réserves 2024'!AA58</f>
        <v>0.96723776718121401</v>
      </c>
      <c r="F25" s="281">
        <f t="shared" si="4"/>
        <v>0.95609423801138782</v>
      </c>
      <c r="J25" s="432"/>
      <c r="K25" s="432"/>
      <c r="L25" s="432"/>
      <c r="M25" s="316"/>
      <c r="Q25" s="280" t="s">
        <v>237</v>
      </c>
      <c r="R25" s="283">
        <f>'Réserves 2025'!AD$58</f>
        <v>0.98669717106024213</v>
      </c>
      <c r="S25" s="284">
        <f>'Réserves 2025'!AC$58</f>
        <v>76.768000000000015</v>
      </c>
      <c r="T25" s="285">
        <f>'Réserves 2024'!AB58</f>
        <v>75.367999999999995</v>
      </c>
      <c r="U25" s="286">
        <f>'Réserves 2024'!AA58</f>
        <v>0.96723776718121401</v>
      </c>
      <c r="V25" s="285">
        <f t="shared" si="5"/>
        <v>-74.381302828939752</v>
      </c>
      <c r="W25" s="284">
        <f t="shared" si="5"/>
        <v>75.800762232818798</v>
      </c>
      <c r="X25" s="287">
        <f t="shared" si="6"/>
        <v>7.8403146408237978E-3</v>
      </c>
      <c r="Y25" s="288">
        <f t="shared" si="6"/>
        <v>0.61000000000001364</v>
      </c>
      <c r="AA25" s="280" t="s">
        <v>237</v>
      </c>
      <c r="AB25" s="283">
        <f>'Réserves 2025'!AB$58</f>
        <v>0.97885685641941833</v>
      </c>
      <c r="AC25" s="284">
        <f>'Réserves 2025'!AA$58</f>
        <v>76.158000000000001</v>
      </c>
      <c r="AD25" s="285">
        <f>'Réserves 2024'!Z58</f>
        <v>75.254000000000005</v>
      </c>
      <c r="AE25" s="286">
        <f>'Réserves 2024'!Y58</f>
        <v>0.93789131524491298</v>
      </c>
      <c r="AF25" s="285">
        <f t="shared" si="7"/>
        <v>-74.275143143580593</v>
      </c>
      <c r="AG25" s="284">
        <f t="shared" si="7"/>
        <v>75.22010868475509</v>
      </c>
      <c r="AH25" s="287">
        <f t="shared" si="8"/>
        <v>2.2762618408030511E-2</v>
      </c>
      <c r="AI25" s="288">
        <f t="shared" si="8"/>
        <v>1.7710000000000008</v>
      </c>
    </row>
    <row r="26" spans="1:45">
      <c r="A26" s="302" t="s">
        <v>238</v>
      </c>
      <c r="B26" s="303">
        <f>'Réserves 2025'!AD60</f>
        <v>0.9569060063955207</v>
      </c>
      <c r="C26" s="304">
        <f>'Réserves 2024'!AC60</f>
        <v>0.84340477994529095</v>
      </c>
      <c r="D26" s="303">
        <f>'Réserves 2025'!AB60</f>
        <v>0.91478289904580901</v>
      </c>
      <c r="E26" s="304">
        <f>'Réserves 2024'!AA60</f>
        <v>0.82987915291458503</v>
      </c>
      <c r="F26" s="303">
        <f t="shared" si="4"/>
        <v>0.88665031399694361</v>
      </c>
      <c r="J26" s="432"/>
      <c r="K26" s="432"/>
      <c r="L26" s="432"/>
      <c r="M26" s="317"/>
      <c r="Q26" s="302" t="s">
        <v>238</v>
      </c>
      <c r="R26" s="305">
        <f>'Réserves 2025'!AD$60</f>
        <v>0.9569060063955207</v>
      </c>
      <c r="S26" s="306">
        <f>'Réserves 2025'!AC$60</f>
        <v>372.55700000000002</v>
      </c>
      <c r="T26" s="307">
        <f>'Réserves 2024'!AB60</f>
        <v>328.36700000000002</v>
      </c>
      <c r="U26" s="308">
        <f>'Réserves 2024'!AA60</f>
        <v>0.82987915291458503</v>
      </c>
      <c r="V26" s="309">
        <f t="shared" si="5"/>
        <v>-327.41009399360451</v>
      </c>
      <c r="W26" s="310">
        <f t="shared" si="5"/>
        <v>371.72712084708542</v>
      </c>
      <c r="X26" s="311">
        <f t="shared" si="6"/>
        <v>4.2123107349711697E-2</v>
      </c>
      <c r="Y26" s="312">
        <f t="shared" si="6"/>
        <v>16.399999999999977</v>
      </c>
      <c r="AA26" s="302" t="s">
        <v>238</v>
      </c>
      <c r="AB26" s="305">
        <f>'Réserves 2025'!AB$60</f>
        <v>0.91478289904580901</v>
      </c>
      <c r="AC26" s="306">
        <f>'Réserves 2025'!AA$60</f>
        <v>356.15700000000004</v>
      </c>
      <c r="AD26" s="307">
        <f>'Réserves 2024'!Z60</f>
        <v>323.101</v>
      </c>
      <c r="AE26" s="308">
        <f>'Réserves 2024'!Y60</f>
        <v>0.77697807286783904</v>
      </c>
      <c r="AF26" s="309">
        <f t="shared" si="7"/>
        <v>-322.1862171009542</v>
      </c>
      <c r="AG26" s="310">
        <f t="shared" si="7"/>
        <v>355.38002192713219</v>
      </c>
      <c r="AH26" s="311">
        <f t="shared" si="8"/>
        <v>2.8132585048865399E-2</v>
      </c>
      <c r="AI26" s="312">
        <f t="shared" si="8"/>
        <v>10.953000000000031</v>
      </c>
    </row>
    <row r="27" spans="1:45">
      <c r="J27" s="432"/>
      <c r="K27" s="432"/>
      <c r="L27" s="432"/>
      <c r="M27" s="318"/>
      <c r="Q27" s="319"/>
      <c r="R27" s="9"/>
      <c r="S27" s="9"/>
    </row>
    <row r="28" spans="1:45">
      <c r="A28" s="302" t="s">
        <v>239</v>
      </c>
      <c r="B28" s="313"/>
      <c r="C28" s="314"/>
      <c r="D28" s="314"/>
      <c r="E28" s="314"/>
      <c r="F28" s="314"/>
      <c r="J28" s="432"/>
      <c r="K28" s="432"/>
      <c r="L28" s="432"/>
      <c r="M28" s="9"/>
    </row>
    <row r="29" spans="1:45">
      <c r="B29" s="270"/>
      <c r="C29" s="318"/>
      <c r="D29" s="9"/>
      <c r="F29" s="270"/>
      <c r="M29" s="270"/>
    </row>
    <row r="30" spans="1:45">
      <c r="B30" s="270"/>
      <c r="C30" s="9"/>
      <c r="D30" s="9"/>
      <c r="F30" s="270"/>
      <c r="M30" s="270"/>
      <c r="O30" s="272"/>
    </row>
    <row r="31" spans="1:45">
      <c r="A31" s="72" t="s">
        <v>254</v>
      </c>
      <c r="C31" s="72"/>
      <c r="D31" s="72"/>
      <c r="E31" s="72"/>
    </row>
    <row r="32" spans="1:45">
      <c r="R32" s="431" t="s">
        <v>255</v>
      </c>
      <c r="S32" s="431"/>
      <c r="T32" s="428" t="s">
        <v>256</v>
      </c>
      <c r="U32" s="428"/>
      <c r="V32" s="429" t="s">
        <v>257</v>
      </c>
      <c r="W32" s="429"/>
      <c r="X32" s="430" t="s">
        <v>258</v>
      </c>
      <c r="Y32" s="430"/>
      <c r="AB32" s="431" t="s">
        <v>259</v>
      </c>
      <c r="AC32" s="431"/>
      <c r="AD32" s="428" t="s">
        <v>260</v>
      </c>
      <c r="AE32" s="428"/>
      <c r="AF32" s="429" t="s">
        <v>261</v>
      </c>
      <c r="AG32" s="429"/>
      <c r="AH32" s="430" t="s">
        <v>262</v>
      </c>
      <c r="AI32" s="430"/>
      <c r="AL32" s="431" t="s">
        <v>263</v>
      </c>
      <c r="AM32" s="431"/>
      <c r="AN32" s="428" t="s">
        <v>264</v>
      </c>
      <c r="AO32" s="428"/>
      <c r="AP32" s="429" t="s">
        <v>265</v>
      </c>
      <c r="AQ32" s="429"/>
      <c r="AR32" s="430" t="s">
        <v>266</v>
      </c>
      <c r="AS32" s="430"/>
    </row>
    <row r="33" spans="1:45" ht="38.25">
      <c r="A33" s="273" t="s">
        <v>222</v>
      </c>
      <c r="B33" s="274" t="s">
        <v>267</v>
      </c>
      <c r="C33" s="273" t="s">
        <v>268</v>
      </c>
      <c r="D33" s="274" t="s">
        <v>249</v>
      </c>
      <c r="F33" s="270"/>
      <c r="J33" s="320" t="s">
        <v>269</v>
      </c>
      <c r="K33" s="321" t="s">
        <v>270</v>
      </c>
      <c r="L33" s="321" t="s">
        <v>271</v>
      </c>
      <c r="M33" s="270"/>
      <c r="Q33" s="273" t="s">
        <v>222</v>
      </c>
      <c r="R33" s="276" t="s">
        <v>226</v>
      </c>
      <c r="S33" s="276" t="s">
        <v>227</v>
      </c>
      <c r="T33" s="277" t="s">
        <v>226</v>
      </c>
      <c r="U33" s="277" t="s">
        <v>227</v>
      </c>
      <c r="V33" s="278" t="s">
        <v>228</v>
      </c>
      <c r="W33" s="278" t="s">
        <v>229</v>
      </c>
      <c r="X33" s="279" t="s">
        <v>228</v>
      </c>
      <c r="Y33" s="279" t="s">
        <v>229</v>
      </c>
      <c r="AA33" s="273" t="s">
        <v>222</v>
      </c>
      <c r="AB33" s="276" t="s">
        <v>226</v>
      </c>
      <c r="AC33" s="276" t="s">
        <v>227</v>
      </c>
      <c r="AD33" s="277" t="s">
        <v>226</v>
      </c>
      <c r="AE33" s="277" t="s">
        <v>227</v>
      </c>
      <c r="AF33" s="278" t="s">
        <v>228</v>
      </c>
      <c r="AG33" s="278" t="s">
        <v>229</v>
      </c>
      <c r="AH33" s="279" t="s">
        <v>228</v>
      </c>
      <c r="AI33" s="279" t="s">
        <v>229</v>
      </c>
      <c r="AK33" s="273" t="s">
        <v>222</v>
      </c>
      <c r="AL33" s="276" t="s">
        <v>226</v>
      </c>
      <c r="AM33" s="276" t="s">
        <v>227</v>
      </c>
      <c r="AN33" s="277" t="s">
        <v>226</v>
      </c>
      <c r="AO33" s="277" t="s">
        <v>227</v>
      </c>
      <c r="AP33" s="278" t="s">
        <v>228</v>
      </c>
      <c r="AQ33" s="278" t="s">
        <v>229</v>
      </c>
      <c r="AR33" s="279" t="s">
        <v>228</v>
      </c>
      <c r="AS33" s="279" t="s">
        <v>229</v>
      </c>
    </row>
    <row r="34" spans="1:45">
      <c r="A34" s="280" t="s">
        <v>230</v>
      </c>
      <c r="B34" s="281">
        <f>'Réserves 2025'!AF$14</f>
        <v>0</v>
      </c>
      <c r="C34" s="282">
        <f>'Réserves 2024'!AD14</f>
        <v>67.429500000000004</v>
      </c>
      <c r="D34" s="281">
        <f t="shared" ref="D34:D41" si="9">B19</f>
        <v>0.97601257232659477</v>
      </c>
      <c r="F34" s="322"/>
      <c r="J34" s="280" t="s">
        <v>230</v>
      </c>
      <c r="K34" s="281">
        <f>'Réserves 2025'!AH$14</f>
        <v>0</v>
      </c>
      <c r="L34" s="281">
        <f>'Réserves 2025'!AJ$14</f>
        <v>0</v>
      </c>
      <c r="M34" s="322"/>
      <c r="Q34" s="280" t="s">
        <v>230</v>
      </c>
      <c r="R34" s="283">
        <f>'Réserves 2025'!AF$14</f>
        <v>0</v>
      </c>
      <c r="S34" s="284">
        <f>'Réserves 2025'!AE$14</f>
        <v>0</v>
      </c>
      <c r="T34" s="285">
        <f>'Réserves 2024'!AD14</f>
        <v>67.429500000000004</v>
      </c>
      <c r="U34" s="286">
        <f>'Réserves 2024'!AC14</f>
        <v>0.95355382527323396</v>
      </c>
      <c r="V34" s="285">
        <f t="shared" ref="V34:W41" si="10">R34-T34</f>
        <v>-67.429500000000004</v>
      </c>
      <c r="W34" s="284">
        <f t="shared" si="10"/>
        <v>-0.95355382527323396</v>
      </c>
      <c r="X34" s="287">
        <f t="shared" ref="X34:Y41" si="11">R34-R19</f>
        <v>-0.97601257232659477</v>
      </c>
      <c r="Y34" s="288">
        <f t="shared" si="11"/>
        <v>-68.316000000000003</v>
      </c>
      <c r="AA34" s="280" t="s">
        <v>230</v>
      </c>
      <c r="AB34" s="283">
        <f>'Réserves 2025'!AH$14</f>
        <v>0</v>
      </c>
      <c r="AC34" s="284">
        <f>'Réserves 2025'!AG$14</f>
        <v>0</v>
      </c>
      <c r="AD34" s="285">
        <f>'Réserves 2024'!AF14</f>
        <v>67.412300000000002</v>
      </c>
      <c r="AE34" s="286">
        <f>'Réserves 2024'!AE14</f>
        <v>0.96334738195585401</v>
      </c>
      <c r="AF34" s="285">
        <f t="shared" ref="AF34:AG41" si="12">AB34-AD34</f>
        <v>-67.412300000000002</v>
      </c>
      <c r="AG34" s="284">
        <f t="shared" si="12"/>
        <v>-0.96334738195585401</v>
      </c>
      <c r="AH34" s="287">
        <f t="shared" ref="AH34:AI41" si="13">AB34-R34</f>
        <v>0</v>
      </c>
      <c r="AI34" s="288">
        <f t="shared" si="13"/>
        <v>0</v>
      </c>
      <c r="AK34" s="280" t="s">
        <v>230</v>
      </c>
      <c r="AL34" s="283">
        <f>'Réserves 2025'!AJ$14</f>
        <v>0</v>
      </c>
      <c r="AM34" s="284">
        <f>'Réserves 2025'!AI$14</f>
        <v>0</v>
      </c>
      <c r="AN34" s="285">
        <f>'Réserves 2024'!AH14</f>
        <v>67.977800000000002</v>
      </c>
      <c r="AO34" s="286">
        <f>'Réserves 2024'!AG14</f>
        <v>0.96310165011786597</v>
      </c>
      <c r="AP34" s="285">
        <f t="shared" ref="AP34:AQ41" si="14">AL34-AN34</f>
        <v>-67.977800000000002</v>
      </c>
      <c r="AQ34" s="284">
        <f t="shared" si="14"/>
        <v>-0.96310165011786597</v>
      </c>
      <c r="AR34" s="287">
        <f t="shared" ref="AR34:AS41" si="15">AL34-AB34</f>
        <v>0</v>
      </c>
      <c r="AS34" s="288">
        <f t="shared" si="15"/>
        <v>0</v>
      </c>
    </row>
    <row r="35" spans="1:45">
      <c r="A35" s="289" t="s">
        <v>231</v>
      </c>
      <c r="B35" s="290">
        <f>'Réserves 2025'!AF$16</f>
        <v>0</v>
      </c>
      <c r="C35" s="291">
        <f>'Réserves 2024'!AD16</f>
        <v>21.35</v>
      </c>
      <c r="D35" s="290">
        <f t="shared" si="9"/>
        <v>0.99528301886792458</v>
      </c>
      <c r="F35" s="322"/>
      <c r="J35" s="323" t="s">
        <v>231</v>
      </c>
      <c r="K35" s="324">
        <f>'Réserves 2025'!AH$16</f>
        <v>0</v>
      </c>
      <c r="L35" s="324">
        <f>'Réserves 2025'!AJ$16</f>
        <v>0</v>
      </c>
      <c r="M35" s="322"/>
      <c r="Q35" s="289" t="s">
        <v>231</v>
      </c>
      <c r="R35" s="292">
        <f>'Réserves 2025'!AF$16</f>
        <v>0</v>
      </c>
      <c r="S35" s="293">
        <f>'Réserves 2025'!AE$16</f>
        <v>0</v>
      </c>
      <c r="T35" s="294">
        <f>'Réserves 2024'!AD16</f>
        <v>21.35</v>
      </c>
      <c r="U35" s="295">
        <f>'Réserves 2024'!AC16</f>
        <v>0.97405660377358505</v>
      </c>
      <c r="V35" s="296">
        <f t="shared" si="10"/>
        <v>-21.35</v>
      </c>
      <c r="W35" s="297">
        <f t="shared" si="10"/>
        <v>-0.97405660377358505</v>
      </c>
      <c r="X35" s="298">
        <f t="shared" si="11"/>
        <v>-0.99528301886792458</v>
      </c>
      <c r="Y35" s="299">
        <f t="shared" si="11"/>
        <v>-21.1</v>
      </c>
      <c r="AA35" s="289" t="s">
        <v>231</v>
      </c>
      <c r="AB35" s="292">
        <f>'Réserves 2025'!AH$16</f>
        <v>0</v>
      </c>
      <c r="AC35" s="293">
        <f>'Réserves 2025'!AO$16</f>
        <v>0</v>
      </c>
      <c r="AD35" s="294">
        <f>'Réserves 2024'!AF16</f>
        <v>21.25</v>
      </c>
      <c r="AE35" s="295">
        <f>'Réserves 2024'!AE16</f>
        <v>1.0070754716981101</v>
      </c>
      <c r="AF35" s="296">
        <f t="shared" si="12"/>
        <v>-21.25</v>
      </c>
      <c r="AG35" s="297">
        <f t="shared" si="12"/>
        <v>-1.0070754716981101</v>
      </c>
      <c r="AH35" s="298">
        <f t="shared" si="13"/>
        <v>0</v>
      </c>
      <c r="AI35" s="299">
        <f t="shared" si="13"/>
        <v>0</v>
      </c>
      <c r="AK35" s="289" t="s">
        <v>231</v>
      </c>
      <c r="AL35" s="292">
        <f>'Réserves 2025'!AJ$16</f>
        <v>0</v>
      </c>
      <c r="AM35" s="293">
        <f>'Réserves 2025'!AI$16</f>
        <v>0</v>
      </c>
      <c r="AN35" s="294">
        <f>'Réserves 2024'!AH16</f>
        <v>21.34</v>
      </c>
      <c r="AO35" s="295">
        <f>'Réserves 2024'!AG16</f>
        <v>1.0023584905660401</v>
      </c>
      <c r="AP35" s="296">
        <f t="shared" si="14"/>
        <v>-21.34</v>
      </c>
      <c r="AQ35" s="297">
        <f t="shared" si="14"/>
        <v>-1.0023584905660401</v>
      </c>
      <c r="AR35" s="298">
        <f t="shared" si="15"/>
        <v>0</v>
      </c>
      <c r="AS35" s="299">
        <f t="shared" si="15"/>
        <v>0</v>
      </c>
    </row>
    <row r="36" spans="1:45">
      <c r="A36" s="280" t="s">
        <v>232</v>
      </c>
      <c r="B36" s="281">
        <f>'Réserves 2025'!AF$18</f>
        <v>0</v>
      </c>
      <c r="C36" s="282">
        <f>'Réserves 2024'!AD18</f>
        <v>4.9910880000000004</v>
      </c>
      <c r="D36" s="281">
        <f t="shared" si="9"/>
        <v>1.0032051282051282</v>
      </c>
      <c r="F36" s="322"/>
      <c r="J36" s="280" t="s">
        <v>232</v>
      </c>
      <c r="K36" s="281">
        <f>'Réserves 2025'!AH$18</f>
        <v>0</v>
      </c>
      <c r="L36" s="281">
        <f>'Réserves 2025'!AJ$18</f>
        <v>0</v>
      </c>
      <c r="M36" s="322"/>
      <c r="Q36" s="280" t="s">
        <v>232</v>
      </c>
      <c r="R36" s="283">
        <f>'Réserves 2025'!AF$18</f>
        <v>0</v>
      </c>
      <c r="S36" s="284">
        <f>'Réserves 2025'!AE$18</f>
        <v>0</v>
      </c>
      <c r="T36" s="285">
        <f>'Réserves 2024'!AD18</f>
        <v>4.9910880000000004</v>
      </c>
      <c r="U36" s="286">
        <f>'Réserves 2024'!AC18</f>
        <v>0.99479166666666696</v>
      </c>
      <c r="V36" s="285">
        <f t="shared" si="10"/>
        <v>-4.9910880000000004</v>
      </c>
      <c r="W36" s="284">
        <f t="shared" si="10"/>
        <v>-0.99479166666666696</v>
      </c>
      <c r="X36" s="287">
        <f t="shared" si="11"/>
        <v>-1.0032051282051282</v>
      </c>
      <c r="Y36" s="288">
        <f t="shared" si="11"/>
        <v>-5.008</v>
      </c>
      <c r="AA36" s="280" t="s">
        <v>232</v>
      </c>
      <c r="AB36" s="283">
        <f>'Réserves 2025'!AH$18</f>
        <v>0</v>
      </c>
      <c r="AC36" s="284">
        <f>'Réserves 2025'!AO$18</f>
        <v>0</v>
      </c>
      <c r="AD36" s="285">
        <f>'Réserves 2024'!AF18</f>
        <v>4.9841280000000001</v>
      </c>
      <c r="AE36" s="286">
        <f>'Réserves 2024'!AE18</f>
        <v>0.99981730769230803</v>
      </c>
      <c r="AF36" s="285">
        <f t="shared" si="12"/>
        <v>-4.9841280000000001</v>
      </c>
      <c r="AG36" s="284">
        <f t="shared" si="12"/>
        <v>-0.99981730769230803</v>
      </c>
      <c r="AH36" s="287">
        <f t="shared" si="13"/>
        <v>0</v>
      </c>
      <c r="AI36" s="288">
        <f t="shared" si="13"/>
        <v>0</v>
      </c>
      <c r="AK36" s="280" t="s">
        <v>232</v>
      </c>
      <c r="AL36" s="283">
        <f>'Réserves 2025'!AJ$18</f>
        <v>0</v>
      </c>
      <c r="AM36" s="284">
        <f>'Réserves 2025'!AI$18</f>
        <v>0</v>
      </c>
      <c r="AN36" s="285">
        <f>'Réserves 2024'!AH18</f>
        <v>4.9910880000000004</v>
      </c>
      <c r="AO36" s="286">
        <f>'Réserves 2024'!AG18</f>
        <v>0.99842307692307697</v>
      </c>
      <c r="AP36" s="285">
        <f t="shared" si="14"/>
        <v>-4.9910880000000004</v>
      </c>
      <c r="AQ36" s="284">
        <f t="shared" si="14"/>
        <v>-0.99842307692307697</v>
      </c>
      <c r="AR36" s="287">
        <f t="shared" si="15"/>
        <v>0</v>
      </c>
      <c r="AS36" s="288">
        <f t="shared" si="15"/>
        <v>0</v>
      </c>
    </row>
    <row r="37" spans="1:45">
      <c r="A37" s="289" t="s">
        <v>233</v>
      </c>
      <c r="B37" s="290">
        <f>'Réserves 2025'!AF$31</f>
        <v>0</v>
      </c>
      <c r="C37" s="291">
        <f>'Réserves 2024'!AD31</f>
        <v>96.463200000000001</v>
      </c>
      <c r="D37" s="290">
        <f t="shared" si="9"/>
        <v>0.9073140615920976</v>
      </c>
      <c r="F37" s="322"/>
      <c r="J37" s="323" t="s">
        <v>233</v>
      </c>
      <c r="K37" s="324">
        <f>'Réserves 2025'!AH$31</f>
        <v>0</v>
      </c>
      <c r="L37" s="324">
        <f>'Réserves 2025'!AJ$31</f>
        <v>0</v>
      </c>
      <c r="M37" s="322"/>
      <c r="Q37" s="289" t="s">
        <v>233</v>
      </c>
      <c r="R37" s="292">
        <f>'Réserves 2025'!AF$31</f>
        <v>0</v>
      </c>
      <c r="S37" s="293">
        <f>'Réserves 2025'!AE$31</f>
        <v>0</v>
      </c>
      <c r="T37" s="294">
        <f>'Réserves 2024'!AD31</f>
        <v>96.463200000000001</v>
      </c>
      <c r="U37" s="295">
        <f>'Réserves 2024'!AC31</f>
        <v>0.61271789657176101</v>
      </c>
      <c r="V37" s="296">
        <f t="shared" si="10"/>
        <v>-96.463200000000001</v>
      </c>
      <c r="W37" s="297">
        <f t="shared" si="10"/>
        <v>-0.61271789657176101</v>
      </c>
      <c r="X37" s="298">
        <f t="shared" si="11"/>
        <v>-0.9073140615920976</v>
      </c>
      <c r="Y37" s="299">
        <f t="shared" si="11"/>
        <v>-124.919</v>
      </c>
      <c r="AA37" s="289" t="s">
        <v>233</v>
      </c>
      <c r="AB37" s="292">
        <f>'Réserves 2025'!AH$31</f>
        <v>0</v>
      </c>
      <c r="AC37" s="293">
        <f>'Réserves 2025'!AO$31</f>
        <v>0</v>
      </c>
      <c r="AD37" s="294">
        <f>'Réserves 2024'!AF31</f>
        <v>97.808899999999994</v>
      </c>
      <c r="AE37" s="295">
        <f>'Réserves 2024'!AE31</f>
        <v>0.70063335270191696</v>
      </c>
      <c r="AF37" s="296">
        <f t="shared" si="12"/>
        <v>-97.808899999999994</v>
      </c>
      <c r="AG37" s="297">
        <f t="shared" si="12"/>
        <v>-0.70063335270191696</v>
      </c>
      <c r="AH37" s="298">
        <f t="shared" si="13"/>
        <v>0</v>
      </c>
      <c r="AI37" s="299">
        <f t="shared" si="13"/>
        <v>0</v>
      </c>
      <c r="AK37" s="289" t="s">
        <v>233</v>
      </c>
      <c r="AL37" s="292">
        <f>'Réserves 2025'!AJ$31</f>
        <v>0</v>
      </c>
      <c r="AM37" s="293">
        <f>'Réserves 2025'!AI$31</f>
        <v>0</v>
      </c>
      <c r="AN37" s="294">
        <f>'Réserves 2024'!AH31</f>
        <v>98.775390000000002</v>
      </c>
      <c r="AO37" s="295">
        <f>'Réserves 2024'!AG31</f>
        <v>0.71040746658919196</v>
      </c>
      <c r="AP37" s="296">
        <f t="shared" si="14"/>
        <v>-98.775390000000002</v>
      </c>
      <c r="AQ37" s="297">
        <f t="shared" si="14"/>
        <v>-0.71040746658919196</v>
      </c>
      <c r="AR37" s="298">
        <f t="shared" si="15"/>
        <v>0</v>
      </c>
      <c r="AS37" s="299">
        <f t="shared" si="15"/>
        <v>0</v>
      </c>
    </row>
    <row r="38" spans="1:45">
      <c r="A38" s="280" t="s">
        <v>234</v>
      </c>
      <c r="B38" s="281">
        <f>'Réserves 2025'!AF$45</f>
        <v>0</v>
      </c>
      <c r="C38" s="282">
        <f>'Réserves 2024'!AD45</f>
        <v>8.1999999999999993</v>
      </c>
      <c r="D38" s="281">
        <f t="shared" si="9"/>
        <v>1</v>
      </c>
      <c r="F38" s="322"/>
      <c r="J38" s="280" t="s">
        <v>234</v>
      </c>
      <c r="K38" s="281">
        <f>'Réserves 2025'!AH$45</f>
        <v>0</v>
      </c>
      <c r="L38" s="281">
        <f>'Réserves 2025'!AJ$45</f>
        <v>0</v>
      </c>
      <c r="M38" s="322"/>
      <c r="Q38" s="280" t="s">
        <v>234</v>
      </c>
      <c r="R38" s="283">
        <f>'Réserves 2025'!AF$45</f>
        <v>0</v>
      </c>
      <c r="S38" s="284">
        <f>'Réserves 2025'!AE$45</f>
        <v>0</v>
      </c>
      <c r="T38" s="285">
        <f>'Réserves 2024'!AD45</f>
        <v>8.1999999999999993</v>
      </c>
      <c r="U38" s="300">
        <f>'Réserves 2024'!AC45</f>
        <v>1</v>
      </c>
      <c r="V38" s="285">
        <f t="shared" si="10"/>
        <v>-8.1999999999999993</v>
      </c>
      <c r="W38" s="284">
        <f t="shared" si="10"/>
        <v>-1</v>
      </c>
      <c r="X38" s="287">
        <f t="shared" si="11"/>
        <v>-1</v>
      </c>
      <c r="Y38" s="288">
        <f t="shared" si="11"/>
        <v>-8.1999999999999993</v>
      </c>
      <c r="AA38" s="280" t="s">
        <v>234</v>
      </c>
      <c r="AB38" s="283">
        <f>'Réserves 2025'!AH$45</f>
        <v>0</v>
      </c>
      <c r="AC38" s="284">
        <f>'Réserves 2025'!AO$45</f>
        <v>0</v>
      </c>
      <c r="AD38" s="285">
        <f>'Réserves 2024'!AF45</f>
        <v>8.1999999999999993</v>
      </c>
      <c r="AE38" s="300">
        <f>'Réserves 2024'!AE45</f>
        <v>1</v>
      </c>
      <c r="AF38" s="285">
        <f t="shared" si="12"/>
        <v>-8.1999999999999993</v>
      </c>
      <c r="AG38" s="284">
        <f t="shared" si="12"/>
        <v>-1</v>
      </c>
      <c r="AH38" s="287">
        <f t="shared" si="13"/>
        <v>0</v>
      </c>
      <c r="AI38" s="288">
        <f t="shared" si="13"/>
        <v>0</v>
      </c>
      <c r="AK38" s="280" t="s">
        <v>234</v>
      </c>
      <c r="AL38" s="283">
        <f>'Réserves 2025'!AJ$45</f>
        <v>0</v>
      </c>
      <c r="AM38" s="284">
        <f>'Réserves 2025'!AI$45</f>
        <v>0</v>
      </c>
      <c r="AN38" s="285">
        <f>'Réserves 2024'!AH45</f>
        <v>8.1999999999999993</v>
      </c>
      <c r="AO38" s="300">
        <f>'Réserves 2024'!AG45</f>
        <v>1</v>
      </c>
      <c r="AP38" s="285">
        <f t="shared" si="14"/>
        <v>-8.1999999999999993</v>
      </c>
      <c r="AQ38" s="284">
        <f t="shared" si="14"/>
        <v>-1</v>
      </c>
      <c r="AR38" s="287">
        <f t="shared" si="15"/>
        <v>0</v>
      </c>
      <c r="AS38" s="288">
        <f t="shared" si="15"/>
        <v>0</v>
      </c>
    </row>
    <row r="39" spans="1:45">
      <c r="A39" s="289" t="s">
        <v>236</v>
      </c>
      <c r="B39" s="290">
        <f>'Réserves 2025'!AF$43</f>
        <v>0</v>
      </c>
      <c r="C39" s="291">
        <f>'Réserves 2024'!AD43</f>
        <v>68.388099999999994</v>
      </c>
      <c r="D39" s="290">
        <f t="shared" si="9"/>
        <v>0.98245159432807894</v>
      </c>
      <c r="F39" s="322"/>
      <c r="J39" s="323" t="s">
        <v>236</v>
      </c>
      <c r="K39" s="324">
        <f>'Réserves 2025'!AH$43</f>
        <v>0</v>
      </c>
      <c r="L39" s="324">
        <f>'Réserves 2025'!AJ$43</f>
        <v>0</v>
      </c>
      <c r="M39" s="322"/>
      <c r="Q39" s="289" t="s">
        <v>236</v>
      </c>
      <c r="R39" s="292">
        <f>'Réserves 2025'!AF$43</f>
        <v>0</v>
      </c>
      <c r="S39" s="293">
        <f>'Réserves 2025'!AE$43</f>
        <v>0</v>
      </c>
      <c r="T39" s="294">
        <f>'Réserves 2024'!AD43</f>
        <v>68.388099999999994</v>
      </c>
      <c r="U39" s="295">
        <f>'Réserves 2024'!AC43</f>
        <v>0.98006190167710305</v>
      </c>
      <c r="V39" s="296">
        <f t="shared" si="10"/>
        <v>-68.388099999999994</v>
      </c>
      <c r="W39" s="297">
        <f t="shared" si="10"/>
        <v>-0.98006190167710305</v>
      </c>
      <c r="X39" s="298">
        <f t="shared" si="11"/>
        <v>-0.98245159432807894</v>
      </c>
      <c r="Y39" s="299">
        <f t="shared" si="11"/>
        <v>-68.246000000000009</v>
      </c>
      <c r="AA39" s="289" t="s">
        <v>236</v>
      </c>
      <c r="AB39" s="292">
        <f>'Réserves 2025'!AH$43</f>
        <v>0</v>
      </c>
      <c r="AC39" s="293">
        <f>'Réserves 2025'!AO$43</f>
        <v>0</v>
      </c>
      <c r="AD39" s="294">
        <f>'Réserves 2024'!AF43</f>
        <v>68.359099999999998</v>
      </c>
      <c r="AE39" s="295">
        <f>'Réserves 2024'!AE43</f>
        <v>0.98449722882026902</v>
      </c>
      <c r="AF39" s="296">
        <f t="shared" si="12"/>
        <v>-68.359099999999998</v>
      </c>
      <c r="AG39" s="297">
        <f t="shared" si="12"/>
        <v>-0.98449722882026902</v>
      </c>
      <c r="AH39" s="298">
        <f t="shared" si="13"/>
        <v>0</v>
      </c>
      <c r="AI39" s="299">
        <f t="shared" si="13"/>
        <v>0</v>
      </c>
      <c r="AK39" s="289" t="s">
        <v>236</v>
      </c>
      <c r="AL39" s="292">
        <f>'Réserves 2025'!AJ$43</f>
        <v>0</v>
      </c>
      <c r="AM39" s="293">
        <f>'Réserves 2025'!AI$43</f>
        <v>0</v>
      </c>
      <c r="AN39" s="294">
        <f>'Réserves 2024'!AH43</f>
        <v>68.367599999999996</v>
      </c>
      <c r="AO39" s="295">
        <f>'Réserves 2024'!AG43</f>
        <v>0.98407975239329204</v>
      </c>
      <c r="AP39" s="296">
        <f t="shared" si="14"/>
        <v>-68.367599999999996</v>
      </c>
      <c r="AQ39" s="297">
        <f t="shared" si="14"/>
        <v>-0.98407975239329204</v>
      </c>
      <c r="AR39" s="298">
        <f t="shared" si="15"/>
        <v>0</v>
      </c>
      <c r="AS39" s="299">
        <f t="shared" si="15"/>
        <v>0</v>
      </c>
    </row>
    <row r="40" spans="1:45">
      <c r="A40" s="280" t="s">
        <v>237</v>
      </c>
      <c r="B40" s="281">
        <f>'Réserves 2025'!AF$58</f>
        <v>0</v>
      </c>
      <c r="C40" s="282">
        <f>'Réserves 2024'!AD58</f>
        <v>76.424869999999999</v>
      </c>
      <c r="D40" s="281">
        <f t="shared" si="9"/>
        <v>0.98669717106024213</v>
      </c>
      <c r="F40" s="322"/>
      <c r="J40" s="280" t="s">
        <v>237</v>
      </c>
      <c r="K40" s="281">
        <f>'Réserves 2025'!AH$58</f>
        <v>0</v>
      </c>
      <c r="L40" s="281">
        <f>'Réserves 2025'!AJ$58</f>
        <v>0</v>
      </c>
      <c r="M40" s="322"/>
      <c r="Q40" s="280" t="s">
        <v>237</v>
      </c>
      <c r="R40" s="283">
        <f>'Réserves 2025'!AF$58</f>
        <v>0</v>
      </c>
      <c r="S40" s="284">
        <f>'Réserves 2025'!AE$58</f>
        <v>0</v>
      </c>
      <c r="T40" s="285">
        <f>'Réserves 2024'!AD58</f>
        <v>76.424869999999999</v>
      </c>
      <c r="U40" s="286">
        <f>'Réserves 2024'!AC58</f>
        <v>0.96870300631081097</v>
      </c>
      <c r="V40" s="285">
        <f t="shared" si="10"/>
        <v>-76.424869999999999</v>
      </c>
      <c r="W40" s="284">
        <f t="shared" si="10"/>
        <v>-0.96870300631081097</v>
      </c>
      <c r="X40" s="287">
        <f t="shared" si="11"/>
        <v>-0.98669717106024213</v>
      </c>
      <c r="Y40" s="288">
        <f t="shared" si="11"/>
        <v>-76.768000000000015</v>
      </c>
      <c r="AA40" s="280" t="s">
        <v>237</v>
      </c>
      <c r="AB40" s="283">
        <f>'Réserves 2025'!AH$58</f>
        <v>0</v>
      </c>
      <c r="AC40" s="284">
        <f>'Réserves 2025'!AO$58</f>
        <v>0</v>
      </c>
      <c r="AD40" s="285">
        <f>'Réserves 2024'!AF58</f>
        <v>76.317124000000007</v>
      </c>
      <c r="AE40" s="286">
        <f>'Réserves 2024'!AE58</f>
        <v>0.98228692980990395</v>
      </c>
      <c r="AF40" s="285">
        <f t="shared" si="12"/>
        <v>-76.317124000000007</v>
      </c>
      <c r="AG40" s="284">
        <f t="shared" si="12"/>
        <v>-0.98228692980990395</v>
      </c>
      <c r="AH40" s="287">
        <f t="shared" si="13"/>
        <v>0</v>
      </c>
      <c r="AI40" s="288">
        <f t="shared" si="13"/>
        <v>0</v>
      </c>
      <c r="AK40" s="280" t="s">
        <v>237</v>
      </c>
      <c r="AL40" s="283">
        <f>'Réserves 2025'!AJ$58</f>
        <v>0</v>
      </c>
      <c r="AM40" s="284">
        <f>'Réserves 2025'!AI$58</f>
        <v>0</v>
      </c>
      <c r="AN40" s="285">
        <f>'Réserves 2024'!AH58</f>
        <v>76.062386000000004</v>
      </c>
      <c r="AO40" s="286">
        <f>'Réserves 2024'!AG58</f>
        <v>0.98090207318483802</v>
      </c>
      <c r="AP40" s="285">
        <f t="shared" si="14"/>
        <v>-76.062386000000004</v>
      </c>
      <c r="AQ40" s="284">
        <f t="shared" si="14"/>
        <v>-0.98090207318483802</v>
      </c>
      <c r="AR40" s="287">
        <f t="shared" si="15"/>
        <v>0</v>
      </c>
      <c r="AS40" s="288">
        <f t="shared" si="15"/>
        <v>0</v>
      </c>
    </row>
    <row r="41" spans="1:45">
      <c r="A41" s="302" t="s">
        <v>238</v>
      </c>
      <c r="B41" s="303">
        <f>'Réserves 2025'!AF$60</f>
        <v>0</v>
      </c>
      <c r="C41" s="304">
        <f>'Réserves 2024'!AD60</f>
        <v>343.246758</v>
      </c>
      <c r="D41" s="303">
        <f t="shared" si="9"/>
        <v>0.9569060063955207</v>
      </c>
      <c r="F41" s="272"/>
      <c r="J41" s="148" t="s">
        <v>238</v>
      </c>
      <c r="K41" s="325">
        <f>'Réserves 2025'!AH$60</f>
        <v>0</v>
      </c>
      <c r="L41" s="325">
        <f>'Réserves 2025'!AJ$60</f>
        <v>0</v>
      </c>
      <c r="M41" s="272"/>
      <c r="Q41" s="302" t="s">
        <v>238</v>
      </c>
      <c r="R41" s="305">
        <f>'Réserves 2025'!AF$60</f>
        <v>0</v>
      </c>
      <c r="S41" s="306">
        <f>'Réserves 2025'!AE$60</f>
        <v>0</v>
      </c>
      <c r="T41" s="307">
        <f>'Réserves 2024'!AD60</f>
        <v>343.246758</v>
      </c>
      <c r="U41" s="308">
        <f>'Réserves 2024'!AC60</f>
        <v>0.84340477994529095</v>
      </c>
      <c r="V41" s="309">
        <f t="shared" si="10"/>
        <v>-343.246758</v>
      </c>
      <c r="W41" s="310">
        <f t="shared" si="10"/>
        <v>-0.84340477994529095</v>
      </c>
      <c r="X41" s="311">
        <f t="shared" si="11"/>
        <v>-0.9569060063955207</v>
      </c>
      <c r="Y41" s="312">
        <f t="shared" si="11"/>
        <v>-372.55700000000002</v>
      </c>
      <c r="AA41" s="302" t="s">
        <v>238</v>
      </c>
      <c r="AB41" s="305">
        <f>'Réserves 2025'!AH$60</f>
        <v>0</v>
      </c>
      <c r="AC41" s="306">
        <f>'Réserves 2025'!AO$60</f>
        <v>0</v>
      </c>
      <c r="AD41" s="307">
        <f>'Réserves 2024'!AF60</f>
        <v>344.33155199999999</v>
      </c>
      <c r="AE41" s="308">
        <f>'Réserves 2024'!AE60</f>
        <v>0.881623172846007</v>
      </c>
      <c r="AF41" s="309">
        <f t="shared" si="12"/>
        <v>-344.33155199999999</v>
      </c>
      <c r="AG41" s="310">
        <f t="shared" si="12"/>
        <v>-0.881623172846007</v>
      </c>
      <c r="AH41" s="311">
        <f t="shared" si="13"/>
        <v>0</v>
      </c>
      <c r="AI41" s="312">
        <f t="shared" si="13"/>
        <v>0</v>
      </c>
      <c r="AK41" s="302" t="s">
        <v>238</v>
      </c>
      <c r="AL41" s="305">
        <f>'Réserves 2025'!AJ$60</f>
        <v>0</v>
      </c>
      <c r="AM41" s="306">
        <f>'Réserves 2025'!AI$60</f>
        <v>0</v>
      </c>
      <c r="AN41" s="307">
        <f>'Réserves 2024'!AH60</f>
        <v>345.71426400000001</v>
      </c>
      <c r="AO41" s="308">
        <f>'Réserves 2024'!AG60</f>
        <v>0.884409446877368</v>
      </c>
      <c r="AP41" s="309">
        <f t="shared" si="14"/>
        <v>-345.71426400000001</v>
      </c>
      <c r="AQ41" s="310">
        <f t="shared" si="14"/>
        <v>-0.884409446877368</v>
      </c>
      <c r="AR41" s="311">
        <f t="shared" si="15"/>
        <v>0</v>
      </c>
      <c r="AS41" s="312">
        <f t="shared" si="15"/>
        <v>0</v>
      </c>
    </row>
    <row r="42" spans="1:45">
      <c r="AE42" s="272"/>
      <c r="AO42" s="272"/>
    </row>
    <row r="43" spans="1:45">
      <c r="A43" s="302" t="s">
        <v>239</v>
      </c>
      <c r="B43" s="326">
        <f>'Réserves 2025'!AF$73</f>
        <v>0</v>
      </c>
      <c r="C43" s="327">
        <f>'Réserves 2024'!AD73</f>
        <v>48</v>
      </c>
      <c r="D43" s="327"/>
      <c r="F43" s="270"/>
      <c r="J43" s="328" t="s">
        <v>239</v>
      </c>
      <c r="K43" s="329">
        <f>'Réserves 2025'!AH$73</f>
        <v>0</v>
      </c>
      <c r="L43" s="329">
        <f>'Réserves 2025'!AJ$73</f>
        <v>0</v>
      </c>
      <c r="M43" s="270"/>
      <c r="Q43" s="302" t="s">
        <v>239</v>
      </c>
      <c r="R43" s="326">
        <f>'Réserves 2025'!AF73</f>
        <v>0</v>
      </c>
      <c r="S43" s="306">
        <f>'Réserves 2025'!AE$73</f>
        <v>0</v>
      </c>
      <c r="T43" s="307">
        <f>'Réserves 2024'!AD73</f>
        <v>48</v>
      </c>
      <c r="U43" s="308">
        <f>'Réserves 2024'!AC73</f>
        <v>0</v>
      </c>
      <c r="V43" s="309">
        <f>R43-T43</f>
        <v>-48</v>
      </c>
      <c r="W43" s="310">
        <f>S43-U43</f>
        <v>0</v>
      </c>
      <c r="AA43" s="302" t="s">
        <v>239</v>
      </c>
      <c r="AB43" s="326">
        <f>'Réserves 2025'!AH73</f>
        <v>0</v>
      </c>
      <c r="AC43" s="306">
        <f>'Réserves 2025'!AO$73</f>
        <v>0</v>
      </c>
      <c r="AD43" s="307">
        <f>'Réserves 2024'!AF73</f>
        <v>48</v>
      </c>
      <c r="AE43" s="308">
        <f>'Réserves 2024'!AE73</f>
        <v>1</v>
      </c>
      <c r="AF43" s="309">
        <f>AB43-AD43</f>
        <v>-48</v>
      </c>
      <c r="AG43" s="310">
        <f>AC43-AE43</f>
        <v>-1</v>
      </c>
      <c r="AK43" s="302" t="s">
        <v>239</v>
      </c>
      <c r="AL43" s="326">
        <f>'Réserves 2025'!AJ73</f>
        <v>0</v>
      </c>
      <c r="AM43" s="306">
        <f>'Réserves 2025'!AI$73</f>
        <v>0</v>
      </c>
      <c r="AN43" s="307">
        <f>'Réserves 2024'!AH73</f>
        <v>48</v>
      </c>
      <c r="AO43" s="308">
        <f>'Réserves 2024'!AG73</f>
        <v>1</v>
      </c>
      <c r="AP43" s="309">
        <f>AL43-AN43</f>
        <v>-48</v>
      </c>
      <c r="AQ43" s="310">
        <f>AM43-AO43</f>
        <v>-1</v>
      </c>
    </row>
    <row r="44" spans="1:45">
      <c r="B44" s="270"/>
      <c r="C44" s="9"/>
      <c r="D44" s="9"/>
      <c r="F44" s="270"/>
      <c r="M44" s="270"/>
      <c r="AE44" s="272"/>
    </row>
    <row r="45" spans="1:45">
      <c r="A45" s="72" t="s">
        <v>272</v>
      </c>
      <c r="E45" s="72"/>
    </row>
    <row r="46" spans="1:45">
      <c r="R46" s="431" t="s">
        <v>273</v>
      </c>
      <c r="S46" s="431"/>
      <c r="T46" s="428" t="s">
        <v>274</v>
      </c>
      <c r="U46" s="428"/>
      <c r="V46" s="429" t="s">
        <v>275</v>
      </c>
      <c r="W46" s="429"/>
      <c r="X46" s="430" t="s">
        <v>276</v>
      </c>
      <c r="Y46" s="430"/>
      <c r="AB46" s="431" t="s">
        <v>277</v>
      </c>
      <c r="AC46" s="431"/>
      <c r="AD46" s="428" t="s">
        <v>278</v>
      </c>
      <c r="AE46" s="428"/>
      <c r="AF46" s="429" t="s">
        <v>279</v>
      </c>
      <c r="AG46" s="429"/>
      <c r="AH46" s="430" t="s">
        <v>280</v>
      </c>
      <c r="AI46" s="430"/>
      <c r="AL46" s="431" t="s">
        <v>281</v>
      </c>
      <c r="AM46" s="431"/>
      <c r="AN46" s="428" t="s">
        <v>282</v>
      </c>
      <c r="AO46" s="428"/>
      <c r="AP46" s="429" t="s">
        <v>283</v>
      </c>
      <c r="AQ46" s="429"/>
      <c r="AR46" s="430" t="s">
        <v>284</v>
      </c>
      <c r="AS46" s="430"/>
    </row>
    <row r="47" spans="1:45" ht="51">
      <c r="A47" s="273" t="s">
        <v>222</v>
      </c>
      <c r="B47" s="274" t="s">
        <v>285</v>
      </c>
      <c r="C47" s="273" t="s">
        <v>286</v>
      </c>
      <c r="D47" s="274" t="s">
        <v>267</v>
      </c>
      <c r="F47" s="270"/>
      <c r="J47" s="320" t="s">
        <v>269</v>
      </c>
      <c r="K47" s="321" t="s">
        <v>287</v>
      </c>
      <c r="L47" s="321" t="s">
        <v>288</v>
      </c>
      <c r="M47" s="270"/>
      <c r="Q47" s="273" t="s">
        <v>222</v>
      </c>
      <c r="R47" s="276" t="s">
        <v>226</v>
      </c>
      <c r="S47" s="276" t="s">
        <v>227</v>
      </c>
      <c r="T47" s="277" t="s">
        <v>226</v>
      </c>
      <c r="U47" s="277" t="s">
        <v>227</v>
      </c>
      <c r="V47" s="278" t="s">
        <v>228</v>
      </c>
      <c r="W47" s="278" t="s">
        <v>229</v>
      </c>
      <c r="X47" s="279" t="s">
        <v>228</v>
      </c>
      <c r="Y47" s="279" t="s">
        <v>229</v>
      </c>
      <c r="AA47" s="273" t="s">
        <v>222</v>
      </c>
      <c r="AB47" s="276" t="s">
        <v>226</v>
      </c>
      <c r="AC47" s="276" t="s">
        <v>227</v>
      </c>
      <c r="AD47" s="277" t="s">
        <v>226</v>
      </c>
      <c r="AE47" s="277" t="s">
        <v>227</v>
      </c>
      <c r="AF47" s="278" t="s">
        <v>228</v>
      </c>
      <c r="AG47" s="278" t="s">
        <v>229</v>
      </c>
      <c r="AH47" s="279" t="s">
        <v>228</v>
      </c>
      <c r="AI47" s="279" t="s">
        <v>229</v>
      </c>
      <c r="AK47" s="273" t="s">
        <v>222</v>
      </c>
      <c r="AL47" s="276" t="s">
        <v>226</v>
      </c>
      <c r="AM47" s="276" t="s">
        <v>227</v>
      </c>
      <c r="AN47" s="277" t="s">
        <v>226</v>
      </c>
      <c r="AO47" s="277" t="s">
        <v>227</v>
      </c>
      <c r="AP47" s="278" t="s">
        <v>228</v>
      </c>
      <c r="AQ47" s="278" t="s">
        <v>229</v>
      </c>
      <c r="AR47" s="279" t="s">
        <v>228</v>
      </c>
      <c r="AS47" s="279" t="s">
        <v>229</v>
      </c>
    </row>
    <row r="48" spans="1:45">
      <c r="A48" s="280" t="s">
        <v>230</v>
      </c>
      <c r="B48" s="281">
        <f>'Réserves 2025'!AL$14</f>
        <v>0</v>
      </c>
      <c r="C48" s="282">
        <f>'Réserves 2024'!AJ14</f>
        <v>68.508700000000005</v>
      </c>
      <c r="D48" s="281">
        <f t="shared" ref="D48:D55" si="16">B34</f>
        <v>0</v>
      </c>
      <c r="J48" s="280" t="s">
        <v>230</v>
      </c>
      <c r="K48" s="281">
        <f>'Réserves 2025'!AN$14</f>
        <v>0</v>
      </c>
      <c r="L48" s="281">
        <f>'Réserves 2025'!AP$14</f>
        <v>0</v>
      </c>
      <c r="Q48" s="280" t="s">
        <v>230</v>
      </c>
      <c r="R48" s="283">
        <f>'Réserves 2025'!AL$14</f>
        <v>0</v>
      </c>
      <c r="S48" s="284">
        <f>'Réserves 2025'!AK$14</f>
        <v>0</v>
      </c>
      <c r="T48" s="285">
        <f>'Réserves 2024'!AJ14</f>
        <v>68.508700000000005</v>
      </c>
      <c r="U48" s="286">
        <f>'Réserves 2024'!AI14</f>
        <v>0.97118079862847295</v>
      </c>
      <c r="V48" s="285">
        <f t="shared" ref="V48:W55" si="17">R48-T48</f>
        <v>-68.508700000000005</v>
      </c>
      <c r="W48" s="284">
        <f t="shared" si="17"/>
        <v>-0.97118079862847295</v>
      </c>
      <c r="X48" s="287">
        <f t="shared" ref="X48:Y55" si="18">R48-R34</f>
        <v>0</v>
      </c>
      <c r="Y48" s="288">
        <f t="shared" si="18"/>
        <v>0</v>
      </c>
      <c r="AA48" s="280" t="s">
        <v>230</v>
      </c>
      <c r="AB48" s="283">
        <f>'Réserves 2025'!AN$14</f>
        <v>0</v>
      </c>
      <c r="AC48" s="284">
        <f>'Réserves 2025'!AM$14</f>
        <v>0</v>
      </c>
      <c r="AD48" s="285">
        <f>'Réserves 2024'!AL14</f>
        <v>68.357500000000002</v>
      </c>
      <c r="AE48" s="286">
        <f>'Réserves 2024'!AK14</f>
        <v>0.97876562611615103</v>
      </c>
      <c r="AF48" s="285">
        <f t="shared" ref="AF48:AG55" si="19">AB48-AD48</f>
        <v>-68.357500000000002</v>
      </c>
      <c r="AG48" s="284">
        <f t="shared" si="19"/>
        <v>-0.97876562611615103</v>
      </c>
      <c r="AH48" s="287">
        <f t="shared" ref="AH48:AI55" si="20">AB48-R48</f>
        <v>0</v>
      </c>
      <c r="AI48" s="288">
        <f t="shared" si="20"/>
        <v>0</v>
      </c>
      <c r="AK48" s="280" t="s">
        <v>230</v>
      </c>
      <c r="AL48" s="283">
        <f>'Réserves 2025'!AP$14</f>
        <v>0</v>
      </c>
      <c r="AM48" s="284">
        <f>'Réserves 2025'!AO$14</f>
        <v>0</v>
      </c>
      <c r="AN48" s="285">
        <f>'Réserves 2024'!AN14</f>
        <v>65.149900000000002</v>
      </c>
      <c r="AO48" s="286">
        <f>'Réserves 2024'!AM14</f>
        <v>0.97660547181941604</v>
      </c>
      <c r="AP48" s="285">
        <f t="shared" ref="AP48:AQ55" si="21">AL48-AN48</f>
        <v>-65.149900000000002</v>
      </c>
      <c r="AQ48" s="284">
        <f t="shared" si="21"/>
        <v>-0.97660547181941604</v>
      </c>
      <c r="AR48" s="287">
        <f t="shared" ref="AR48:AS55" si="22">AL48-AB48</f>
        <v>0</v>
      </c>
      <c r="AS48" s="288">
        <f t="shared" si="22"/>
        <v>0</v>
      </c>
    </row>
    <row r="49" spans="1:45">
      <c r="A49" s="289" t="s">
        <v>231</v>
      </c>
      <c r="B49" s="290">
        <f>'Réserves 2025'!AL$16</f>
        <v>0</v>
      </c>
      <c r="C49" s="291">
        <f>'Réserves 2024'!AJ16</f>
        <v>21.18</v>
      </c>
      <c r="D49" s="290">
        <f t="shared" si="16"/>
        <v>0</v>
      </c>
      <c r="J49" s="323" t="s">
        <v>231</v>
      </c>
      <c r="K49" s="324">
        <f>'Réserves 2025'!AN$16</f>
        <v>0</v>
      </c>
      <c r="L49" s="324">
        <f>'Réserves 2025'!AP$16</f>
        <v>0</v>
      </c>
      <c r="Q49" s="289" t="s">
        <v>231</v>
      </c>
      <c r="R49" s="292">
        <f>'Réserves 2025'!AL$16</f>
        <v>0</v>
      </c>
      <c r="S49" s="293">
        <f>'Réserves 2025'!AK$16</f>
        <v>0</v>
      </c>
      <c r="T49" s="294">
        <f>'Réserves 2024'!AJ16</f>
        <v>21.18</v>
      </c>
      <c r="U49" s="295">
        <f>'Réserves 2024'!AI16</f>
        <v>1.00660377358491</v>
      </c>
      <c r="V49" s="296">
        <f t="shared" si="17"/>
        <v>-21.18</v>
      </c>
      <c r="W49" s="297">
        <f t="shared" si="17"/>
        <v>-1.00660377358491</v>
      </c>
      <c r="X49" s="298">
        <f t="shared" si="18"/>
        <v>0</v>
      </c>
      <c r="Y49" s="299">
        <f t="shared" si="18"/>
        <v>0</v>
      </c>
      <c r="AA49" s="289" t="s">
        <v>231</v>
      </c>
      <c r="AB49" s="292">
        <f>'Réserves 2025'!AN$16</f>
        <v>0</v>
      </c>
      <c r="AC49" s="293">
        <f>'Réserves 2025'!AM$16</f>
        <v>0</v>
      </c>
      <c r="AD49" s="294">
        <f>'Réserves 2024'!AL16</f>
        <v>21.17</v>
      </c>
      <c r="AE49" s="295">
        <f>'Réserves 2024'!AK16</f>
        <v>0.99905660377358496</v>
      </c>
      <c r="AF49" s="296">
        <f t="shared" si="19"/>
        <v>-21.17</v>
      </c>
      <c r="AG49" s="297">
        <f t="shared" si="19"/>
        <v>-0.99905660377358496</v>
      </c>
      <c r="AH49" s="298">
        <f t="shared" si="20"/>
        <v>0</v>
      </c>
      <c r="AI49" s="299">
        <f t="shared" si="20"/>
        <v>0</v>
      </c>
      <c r="AK49" s="289" t="s">
        <v>231</v>
      </c>
      <c r="AL49" s="292">
        <f>'Réserves 2025'!AP$16</f>
        <v>0</v>
      </c>
      <c r="AM49" s="293">
        <f>'Réserves 2025'!AO$16</f>
        <v>0</v>
      </c>
      <c r="AN49" s="294">
        <f>'Réserves 2024'!AN16</f>
        <v>21.17</v>
      </c>
      <c r="AO49" s="295">
        <f>'Réserves 2024'!AM16</f>
        <v>0.99858490566037705</v>
      </c>
      <c r="AP49" s="296">
        <f t="shared" si="21"/>
        <v>-21.17</v>
      </c>
      <c r="AQ49" s="297">
        <f t="shared" si="21"/>
        <v>-0.99858490566037705</v>
      </c>
      <c r="AR49" s="298">
        <f t="shared" si="22"/>
        <v>0</v>
      </c>
      <c r="AS49" s="299">
        <f t="shared" si="22"/>
        <v>0</v>
      </c>
    </row>
    <row r="50" spans="1:45">
      <c r="A50" s="280" t="s">
        <v>232</v>
      </c>
      <c r="B50" s="281">
        <f>'Réserves 2025'!AL$18</f>
        <v>0</v>
      </c>
      <c r="C50" s="282">
        <f>'Réserves 2024'!AJ18</f>
        <v>4.974272</v>
      </c>
      <c r="D50" s="281">
        <f t="shared" si="16"/>
        <v>0</v>
      </c>
      <c r="J50" s="280" t="s">
        <v>232</v>
      </c>
      <c r="K50" s="281">
        <f>'Réserves 2025'!AN$18</f>
        <v>0</v>
      </c>
      <c r="L50" s="281">
        <f>'Réserves 2025'!AP$18</f>
        <v>0</v>
      </c>
      <c r="Q50" s="280" t="s">
        <v>232</v>
      </c>
      <c r="R50" s="283">
        <f>'Réserves 2025'!AL$18</f>
        <v>0</v>
      </c>
      <c r="S50" s="284">
        <f>'Réserves 2025'!AK$18</f>
        <v>0</v>
      </c>
      <c r="T50" s="285">
        <f>'Réserves 2024'!AJ18</f>
        <v>4.974272</v>
      </c>
      <c r="U50" s="286">
        <f>'Réserves 2024'!AI18</f>
        <v>0.99981730769230803</v>
      </c>
      <c r="V50" s="285">
        <f t="shared" si="17"/>
        <v>-4.974272</v>
      </c>
      <c r="W50" s="284">
        <f t="shared" si="17"/>
        <v>-0.99981730769230803</v>
      </c>
      <c r="X50" s="287">
        <f t="shared" si="18"/>
        <v>0</v>
      </c>
      <c r="Y50" s="288">
        <f t="shared" si="18"/>
        <v>0</v>
      </c>
      <c r="AA50" s="280" t="s">
        <v>232</v>
      </c>
      <c r="AB50" s="283">
        <f>'Réserves 2025'!AN$18</f>
        <v>0</v>
      </c>
      <c r="AC50" s="284">
        <f>'Réserves 2025'!AM$18</f>
        <v>0</v>
      </c>
      <c r="AD50" s="285">
        <f>'Réserves 2024'!AL18</f>
        <v>4.9523289999999998</v>
      </c>
      <c r="AE50" s="286">
        <f>'Réserves 2024'!AK18</f>
        <v>0.99644871794871803</v>
      </c>
      <c r="AF50" s="285">
        <f t="shared" si="19"/>
        <v>-4.9523289999999998</v>
      </c>
      <c r="AG50" s="284">
        <f t="shared" si="19"/>
        <v>-0.99644871794871803</v>
      </c>
      <c r="AH50" s="287">
        <f t="shared" si="20"/>
        <v>0</v>
      </c>
      <c r="AI50" s="288">
        <f t="shared" si="20"/>
        <v>0</v>
      </c>
      <c r="AK50" s="280" t="s">
        <v>232</v>
      </c>
      <c r="AL50" s="283">
        <f>'Réserves 2025'!AP$18</f>
        <v>0</v>
      </c>
      <c r="AM50" s="284">
        <f>'Réserves 2025'!AO$18</f>
        <v>0</v>
      </c>
      <c r="AN50" s="285">
        <f>'Réserves 2024'!AN18</f>
        <v>4.9523289999999998</v>
      </c>
      <c r="AO50" s="286">
        <f>'Réserves 2024'!AM18</f>
        <v>0.99205308493589694</v>
      </c>
      <c r="AP50" s="285">
        <f t="shared" si="21"/>
        <v>-4.9523289999999998</v>
      </c>
      <c r="AQ50" s="284">
        <f t="shared" si="21"/>
        <v>-0.99205308493589694</v>
      </c>
      <c r="AR50" s="287">
        <f t="shared" si="22"/>
        <v>0</v>
      </c>
      <c r="AS50" s="288">
        <f t="shared" si="22"/>
        <v>0</v>
      </c>
    </row>
    <row r="51" spans="1:45">
      <c r="A51" s="289" t="s">
        <v>233</v>
      </c>
      <c r="B51" s="290">
        <f>'Réserves 2025'!AL$31</f>
        <v>0</v>
      </c>
      <c r="C51" s="291">
        <f>'Réserves 2024'!AJ31</f>
        <v>98.968498999999994</v>
      </c>
      <c r="D51" s="290">
        <f t="shared" si="16"/>
        <v>0</v>
      </c>
      <c r="J51" s="323" t="s">
        <v>233</v>
      </c>
      <c r="K51" s="324">
        <f>'Réserves 2025'!AN$31</f>
        <v>0</v>
      </c>
      <c r="L51" s="324">
        <f>'Réserves 2025'!AP$31</f>
        <v>0</v>
      </c>
      <c r="Q51" s="289" t="s">
        <v>233</v>
      </c>
      <c r="R51" s="292">
        <f>'Réserves 2025'!AL$31</f>
        <v>0</v>
      </c>
      <c r="S51" s="293">
        <f>'Réserves 2025'!AK$31</f>
        <v>0</v>
      </c>
      <c r="T51" s="294">
        <f>'Réserves 2024'!AJ31</f>
        <v>98.968498999999994</v>
      </c>
      <c r="U51" s="295">
        <f>'Réserves 2024'!AI31</f>
        <v>0.71742729517722303</v>
      </c>
      <c r="V51" s="296">
        <f t="shared" si="17"/>
        <v>-98.968498999999994</v>
      </c>
      <c r="W51" s="297">
        <f t="shared" si="17"/>
        <v>-0.71742729517722303</v>
      </c>
      <c r="X51" s="298">
        <f t="shared" si="18"/>
        <v>0</v>
      </c>
      <c r="Y51" s="299">
        <f t="shared" si="18"/>
        <v>0</v>
      </c>
      <c r="AA51" s="289" t="s">
        <v>233</v>
      </c>
      <c r="AB51" s="292">
        <f>'Réserves 2025'!AN$31</f>
        <v>0</v>
      </c>
      <c r="AC51" s="293">
        <f>'Réserves 2025'!AM$31</f>
        <v>0</v>
      </c>
      <c r="AD51" s="294">
        <f>'Réserves 2024'!AL31</f>
        <v>98.307500000000005</v>
      </c>
      <c r="AE51" s="295">
        <f>'Réserves 2024'!AK31</f>
        <v>0.71882988814642701</v>
      </c>
      <c r="AF51" s="296">
        <f t="shared" si="19"/>
        <v>-98.307500000000005</v>
      </c>
      <c r="AG51" s="297">
        <f t="shared" si="19"/>
        <v>-0.71882988814642701</v>
      </c>
      <c r="AH51" s="298">
        <f t="shared" si="20"/>
        <v>0</v>
      </c>
      <c r="AI51" s="299">
        <f t="shared" si="20"/>
        <v>0</v>
      </c>
      <c r="AK51" s="289" t="s">
        <v>233</v>
      </c>
      <c r="AL51" s="292">
        <f>'Réserves 2025'!AP$31</f>
        <v>0</v>
      </c>
      <c r="AM51" s="293">
        <f>'Réserves 2025'!AO$31</f>
        <v>0</v>
      </c>
      <c r="AN51" s="294">
        <f>'Réserves 2024'!AN31</f>
        <v>95.009334999999993</v>
      </c>
      <c r="AO51" s="295">
        <f>'Réserves 2024'!AM31</f>
        <v>0.714028907611854</v>
      </c>
      <c r="AP51" s="296">
        <f t="shared" si="21"/>
        <v>-95.009334999999993</v>
      </c>
      <c r="AQ51" s="297">
        <f t="shared" si="21"/>
        <v>-0.714028907611854</v>
      </c>
      <c r="AR51" s="298">
        <f t="shared" si="22"/>
        <v>0</v>
      </c>
      <c r="AS51" s="299">
        <f t="shared" si="22"/>
        <v>0</v>
      </c>
    </row>
    <row r="52" spans="1:45">
      <c r="A52" s="280" t="s">
        <v>234</v>
      </c>
      <c r="B52" s="281">
        <f>'Réserves 2025'!AL$45</f>
        <v>0</v>
      </c>
      <c r="C52" s="282">
        <f>'Réserves 2024'!AJ45</f>
        <v>8.1999999999999993</v>
      </c>
      <c r="D52" s="281">
        <f t="shared" si="16"/>
        <v>0</v>
      </c>
      <c r="J52" s="280" t="s">
        <v>234</v>
      </c>
      <c r="K52" s="281">
        <f>'Réserves 2025'!AN$45</f>
        <v>0</v>
      </c>
      <c r="L52" s="281">
        <f>'Réserves 2025'!AP$45</f>
        <v>0</v>
      </c>
      <c r="Q52" s="280" t="s">
        <v>234</v>
      </c>
      <c r="R52" s="283">
        <f>'Réserves 2025'!AL$45</f>
        <v>0</v>
      </c>
      <c r="S52" s="284">
        <f>'Réserves 2025'!AK$45</f>
        <v>0</v>
      </c>
      <c r="T52" s="285">
        <f>'Réserves 2024'!AJ45</f>
        <v>8.1999999999999993</v>
      </c>
      <c r="U52" s="300">
        <f>'Réserves 2024'!AI45</f>
        <v>1</v>
      </c>
      <c r="V52" s="285">
        <f t="shared" si="17"/>
        <v>-8.1999999999999993</v>
      </c>
      <c r="W52" s="284">
        <f t="shared" si="17"/>
        <v>-1</v>
      </c>
      <c r="X52" s="287">
        <f t="shared" si="18"/>
        <v>0</v>
      </c>
      <c r="Y52" s="288">
        <f t="shared" si="18"/>
        <v>0</v>
      </c>
      <c r="AA52" s="280" t="s">
        <v>234</v>
      </c>
      <c r="AB52" s="283">
        <f>'Réserves 2025'!AN$45</f>
        <v>0</v>
      </c>
      <c r="AC52" s="284">
        <f>'Réserves 2025'!AM$45</f>
        <v>0</v>
      </c>
      <c r="AD52" s="285">
        <f>'Réserves 2024'!AL45</f>
        <v>8.19</v>
      </c>
      <c r="AE52" s="300">
        <f>'Réserves 2024'!AK45</f>
        <v>1</v>
      </c>
      <c r="AF52" s="285">
        <f t="shared" si="19"/>
        <v>-8.19</v>
      </c>
      <c r="AG52" s="284">
        <f t="shared" si="19"/>
        <v>-1</v>
      </c>
      <c r="AH52" s="287">
        <f t="shared" si="20"/>
        <v>0</v>
      </c>
      <c r="AI52" s="288">
        <f t="shared" si="20"/>
        <v>0</v>
      </c>
      <c r="AK52" s="280" t="s">
        <v>234</v>
      </c>
      <c r="AL52" s="283">
        <f>'Réserves 2025'!AP$45</f>
        <v>0</v>
      </c>
      <c r="AM52" s="284">
        <f>'Réserves 2025'!AO$45</f>
        <v>0</v>
      </c>
      <c r="AN52" s="285">
        <f>'Réserves 2024'!AN45</f>
        <v>8.25</v>
      </c>
      <c r="AO52" s="300">
        <f>'Réserves 2024'!AM45</f>
        <v>0.99878048780487805</v>
      </c>
      <c r="AP52" s="285">
        <f t="shared" si="21"/>
        <v>-8.25</v>
      </c>
      <c r="AQ52" s="284">
        <f t="shared" si="21"/>
        <v>-0.99878048780487805</v>
      </c>
      <c r="AR52" s="287">
        <f t="shared" si="22"/>
        <v>0</v>
      </c>
      <c r="AS52" s="288">
        <f t="shared" si="22"/>
        <v>0</v>
      </c>
    </row>
    <row r="53" spans="1:45">
      <c r="A53" s="289" t="s">
        <v>236</v>
      </c>
      <c r="B53" s="290">
        <f>'Réserves 2025'!AL$43</f>
        <v>0</v>
      </c>
      <c r="C53" s="291">
        <f>'Réserves 2024'!AJ43</f>
        <v>68.246430000000004</v>
      </c>
      <c r="D53" s="290">
        <f t="shared" si="16"/>
        <v>0</v>
      </c>
      <c r="J53" s="323" t="s">
        <v>236</v>
      </c>
      <c r="K53" s="324">
        <f>'Réserves 2025'!AN$43</f>
        <v>0</v>
      </c>
      <c r="L53" s="324">
        <f>'Réserves 2025'!AP$43</f>
        <v>0</v>
      </c>
      <c r="Q53" s="289" t="s">
        <v>236</v>
      </c>
      <c r="R53" s="292">
        <f>'Réserves 2025'!AL$43</f>
        <v>0</v>
      </c>
      <c r="S53" s="293">
        <f>'Réserves 2025'!AK$43</f>
        <v>0</v>
      </c>
      <c r="T53" s="294">
        <f>'Réserves 2024'!AJ43</f>
        <v>68.246430000000004</v>
      </c>
      <c r="U53" s="295">
        <f>'Réserves 2024'!AI43</f>
        <v>0.98420211617361197</v>
      </c>
      <c r="V53" s="296">
        <f t="shared" si="17"/>
        <v>-68.246430000000004</v>
      </c>
      <c r="W53" s="297">
        <f t="shared" si="17"/>
        <v>-0.98420211617361197</v>
      </c>
      <c r="X53" s="298">
        <f t="shared" si="18"/>
        <v>0</v>
      </c>
      <c r="Y53" s="299">
        <f t="shared" si="18"/>
        <v>0</v>
      </c>
      <c r="AA53" s="289" t="s">
        <v>236</v>
      </c>
      <c r="AB53" s="292">
        <f>'Réserves 2025'!AN$43</f>
        <v>0</v>
      </c>
      <c r="AC53" s="293">
        <f>'Réserves 2025'!AM$43</f>
        <v>0</v>
      </c>
      <c r="AD53" s="294">
        <f>'Réserves 2024'!AL43</f>
        <v>67.812600000000003</v>
      </c>
      <c r="AE53" s="295">
        <f>'Réserves 2024'!AK43</f>
        <v>0.98245778449578902</v>
      </c>
      <c r="AF53" s="296">
        <f t="shared" si="19"/>
        <v>-67.812600000000003</v>
      </c>
      <c r="AG53" s="297">
        <f t="shared" si="19"/>
        <v>-0.98245778449578902</v>
      </c>
      <c r="AH53" s="298">
        <f t="shared" si="20"/>
        <v>0</v>
      </c>
      <c r="AI53" s="299">
        <f t="shared" si="20"/>
        <v>0</v>
      </c>
      <c r="AK53" s="289" t="s">
        <v>236</v>
      </c>
      <c r="AL53" s="292">
        <f>'Réserves 2025'!AP$43</f>
        <v>0</v>
      </c>
      <c r="AM53" s="293">
        <f>'Réserves 2025'!AO$43</f>
        <v>0</v>
      </c>
      <c r="AN53" s="294">
        <f>'Réserves 2024'!AN43</f>
        <v>63.369700000000002</v>
      </c>
      <c r="AO53" s="295">
        <f>'Réserves 2024'!AM43</f>
        <v>0.976212481105593</v>
      </c>
      <c r="AP53" s="296">
        <f t="shared" si="21"/>
        <v>-63.369700000000002</v>
      </c>
      <c r="AQ53" s="297">
        <f t="shared" si="21"/>
        <v>-0.976212481105593</v>
      </c>
      <c r="AR53" s="298">
        <f t="shared" si="22"/>
        <v>0</v>
      </c>
      <c r="AS53" s="299">
        <f t="shared" si="22"/>
        <v>0</v>
      </c>
    </row>
    <row r="54" spans="1:45">
      <c r="A54" s="280" t="s">
        <v>237</v>
      </c>
      <c r="B54" s="281">
        <f>'Réserves 2025'!AL$58</f>
        <v>0</v>
      </c>
      <c r="C54" s="282">
        <f>'Réserves 2024'!AJ58</f>
        <v>76.633825999999999</v>
      </c>
      <c r="D54" s="281">
        <f t="shared" si="16"/>
        <v>0</v>
      </c>
      <c r="J54" s="280" t="s">
        <v>237</v>
      </c>
      <c r="K54" s="281">
        <f>'Réserves 2025'!AN$58</f>
        <v>0</v>
      </c>
      <c r="L54" s="281">
        <f>'Réserves 2025'!AP$58</f>
        <v>0</v>
      </c>
      <c r="Q54" s="280" t="s">
        <v>237</v>
      </c>
      <c r="R54" s="283">
        <f>'Réserves 2025'!AL$58</f>
        <v>0</v>
      </c>
      <c r="S54" s="284">
        <f>'Réserves 2025'!AK$58</f>
        <v>0</v>
      </c>
      <c r="T54" s="285">
        <f>'Réserves 2024'!AJ58</f>
        <v>76.633825999999999</v>
      </c>
      <c r="U54" s="286">
        <f>'Réserves 2024'!AI58</f>
        <v>0.97762793208488097</v>
      </c>
      <c r="V54" s="285">
        <f t="shared" si="17"/>
        <v>-76.633825999999999</v>
      </c>
      <c r="W54" s="284">
        <f t="shared" si="17"/>
        <v>-0.97762793208488097</v>
      </c>
      <c r="X54" s="287">
        <f t="shared" si="18"/>
        <v>0</v>
      </c>
      <c r="Y54" s="288">
        <f t="shared" si="18"/>
        <v>0</v>
      </c>
      <c r="AA54" s="280" t="s">
        <v>237</v>
      </c>
      <c r="AB54" s="283">
        <f>'Réserves 2025'!AN$58</f>
        <v>0</v>
      </c>
      <c r="AC54" s="284">
        <f>'Réserves 2025'!AM$58</f>
        <v>0</v>
      </c>
      <c r="AD54" s="285">
        <f>'Réserves 2024'!AL58</f>
        <v>76.715919</v>
      </c>
      <c r="AE54" s="286">
        <f>'Réserves 2024'!AK58</f>
        <v>0.98497263601660601</v>
      </c>
      <c r="AF54" s="285">
        <f t="shared" si="19"/>
        <v>-76.715919</v>
      </c>
      <c r="AG54" s="284">
        <f t="shared" si="19"/>
        <v>-0.98497263601660601</v>
      </c>
      <c r="AH54" s="287">
        <f t="shared" si="20"/>
        <v>0</v>
      </c>
      <c r="AI54" s="288">
        <f t="shared" si="20"/>
        <v>0</v>
      </c>
      <c r="AK54" s="280" t="s">
        <v>237</v>
      </c>
      <c r="AL54" s="283">
        <f>'Réserves 2025'!AP$58</f>
        <v>0</v>
      </c>
      <c r="AM54" s="284">
        <f>'Réserves 2025'!AO$58</f>
        <v>0</v>
      </c>
      <c r="AN54" s="285">
        <f>'Réserves 2024'!AN58</f>
        <v>76.074721999999994</v>
      </c>
      <c r="AO54" s="286">
        <f>'Réserves 2024'!AM58</f>
        <v>0.98602777527858798</v>
      </c>
      <c r="AP54" s="285">
        <f t="shared" si="21"/>
        <v>-76.074721999999994</v>
      </c>
      <c r="AQ54" s="284">
        <f t="shared" si="21"/>
        <v>-0.98602777527858798</v>
      </c>
      <c r="AR54" s="287">
        <f t="shared" si="22"/>
        <v>0</v>
      </c>
      <c r="AS54" s="288">
        <f t="shared" si="22"/>
        <v>0</v>
      </c>
    </row>
    <row r="55" spans="1:45">
      <c r="A55" s="302" t="s">
        <v>238</v>
      </c>
      <c r="B55" s="303">
        <f>'Réserves 2025'!AL$60</f>
        <v>0</v>
      </c>
      <c r="C55" s="304">
        <f>'Réserves 2024'!AJ60</f>
        <v>346.711727</v>
      </c>
      <c r="D55" s="303">
        <f t="shared" si="16"/>
        <v>0</v>
      </c>
      <c r="J55" s="148" t="s">
        <v>238</v>
      </c>
      <c r="K55" s="325">
        <f>'Réserves 2025'!AN$60</f>
        <v>0</v>
      </c>
      <c r="L55" s="325">
        <f>'Réserves 2025'!AP$60</f>
        <v>0</v>
      </c>
      <c r="Q55" s="302" t="s">
        <v>238</v>
      </c>
      <c r="R55" s="305">
        <f>'Réserves 2025'!AL$60</f>
        <v>0</v>
      </c>
      <c r="S55" s="306">
        <f>'Réserves 2025'!AK$60</f>
        <v>0</v>
      </c>
      <c r="T55" s="307">
        <f>'Réserves 2024'!AJ60</f>
        <v>346.711727</v>
      </c>
      <c r="U55" s="308">
        <f>'Réserves 2024'!AI60</f>
        <v>0.88796091797552201</v>
      </c>
      <c r="V55" s="309">
        <f t="shared" si="17"/>
        <v>-346.711727</v>
      </c>
      <c r="W55" s="310">
        <f t="shared" si="17"/>
        <v>-0.88796091797552201</v>
      </c>
      <c r="X55" s="311">
        <f t="shared" si="18"/>
        <v>0</v>
      </c>
      <c r="Y55" s="312">
        <f t="shared" si="18"/>
        <v>0</v>
      </c>
      <c r="AA55" s="302" t="s">
        <v>238</v>
      </c>
      <c r="AB55" s="305">
        <f>'Réserves 2025'!AN$60</f>
        <v>0</v>
      </c>
      <c r="AC55" s="306">
        <f>'Réserves 2025'!AM$60</f>
        <v>0</v>
      </c>
      <c r="AD55" s="307">
        <f>'Réserves 2024'!AL60</f>
        <v>345.50584800000001</v>
      </c>
      <c r="AE55" s="308">
        <f>'Réserves 2024'!AK60</f>
        <v>0.89052288389176404</v>
      </c>
      <c r="AF55" s="309">
        <f t="shared" si="19"/>
        <v>-345.50584800000001</v>
      </c>
      <c r="AG55" s="310">
        <f t="shared" si="19"/>
        <v>-0.89052288389176404</v>
      </c>
      <c r="AH55" s="311">
        <f t="shared" si="20"/>
        <v>0</v>
      </c>
      <c r="AI55" s="312">
        <f t="shared" si="20"/>
        <v>0</v>
      </c>
      <c r="AK55" s="302" t="s">
        <v>238</v>
      </c>
      <c r="AL55" s="305">
        <f>'Réserves 2025'!AP$60</f>
        <v>0</v>
      </c>
      <c r="AM55" s="306">
        <f>'Réserves 2025'!AO$60</f>
        <v>0</v>
      </c>
      <c r="AN55" s="307">
        <f>'Réserves 2024'!AN60</f>
        <v>333.97598599999998</v>
      </c>
      <c r="AO55" s="308">
        <f>'Réserves 2024'!AM60</f>
        <v>0.88742560519860803</v>
      </c>
      <c r="AP55" s="309">
        <f t="shared" si="21"/>
        <v>-333.97598599999998</v>
      </c>
      <c r="AQ55" s="310">
        <f t="shared" si="21"/>
        <v>-0.88742560519860803</v>
      </c>
      <c r="AR55" s="311">
        <f t="shared" si="22"/>
        <v>0</v>
      </c>
      <c r="AS55" s="312">
        <f t="shared" si="22"/>
        <v>0</v>
      </c>
    </row>
    <row r="56" spans="1:45">
      <c r="AE56" s="272"/>
      <c r="AO56" s="272"/>
    </row>
    <row r="57" spans="1:45">
      <c r="A57" s="302" t="s">
        <v>239</v>
      </c>
      <c r="B57" s="326">
        <f>'Réserves 2025'!AL$73</f>
        <v>0</v>
      </c>
      <c r="C57" s="327">
        <f>'Réserves 2024'!AJ73</f>
        <v>107.33</v>
      </c>
      <c r="D57" s="327">
        <f>B43</f>
        <v>0</v>
      </c>
      <c r="J57" s="328" t="s">
        <v>239</v>
      </c>
      <c r="K57" s="329">
        <f>'Réserves 2025'!AN$73</f>
        <v>0</v>
      </c>
      <c r="L57" s="329">
        <f>'Réserves 2025'!AP$73</f>
        <v>0</v>
      </c>
      <c r="Q57" s="302" t="s">
        <v>239</v>
      </c>
      <c r="R57" s="326">
        <f>'Réserves 2025'!AL73</f>
        <v>0</v>
      </c>
      <c r="S57" s="306">
        <f>'Réserves 2025'!AK$73</f>
        <v>0</v>
      </c>
      <c r="T57" s="307">
        <f>'Réserves 2024'!AJ73</f>
        <v>107.33</v>
      </c>
      <c r="U57" s="308">
        <f>'Réserves 2024'!AI73</f>
        <v>1</v>
      </c>
      <c r="V57" s="309">
        <f>R57-T57</f>
        <v>-107.33</v>
      </c>
      <c r="W57" s="310">
        <f>S57-U57</f>
        <v>-1</v>
      </c>
      <c r="X57" s="311">
        <f>R57-R43</f>
        <v>0</v>
      </c>
      <c r="Y57" s="312">
        <f>S57-S43</f>
        <v>0</v>
      </c>
      <c r="AA57" s="302" t="s">
        <v>239</v>
      </c>
      <c r="AB57" s="326">
        <f>'Réserves 2025'!AN73</f>
        <v>0</v>
      </c>
      <c r="AC57" s="306">
        <f>'Réserves 2025'!AM$73</f>
        <v>0</v>
      </c>
      <c r="AD57" s="307">
        <f>'Réserves 2024'!AL73</f>
        <v>107.33</v>
      </c>
      <c r="AE57" s="308">
        <f>'Réserves 2024'!AK73</f>
        <v>1</v>
      </c>
      <c r="AF57" s="309">
        <f>AB57-AD57</f>
        <v>-107.33</v>
      </c>
      <c r="AG57" s="310">
        <f>AC57-AE57</f>
        <v>-1</v>
      </c>
      <c r="AH57" s="311">
        <f>AB57-R57</f>
        <v>0</v>
      </c>
      <c r="AI57" s="312">
        <f>AC57-S57</f>
        <v>0</v>
      </c>
      <c r="AK57" s="302" t="s">
        <v>239</v>
      </c>
      <c r="AL57" s="326">
        <f>'Réserves 2025'!AP73</f>
        <v>0</v>
      </c>
      <c r="AM57" s="306">
        <f>'Réserves 2025'!AO$73</f>
        <v>0</v>
      </c>
      <c r="AN57" s="307">
        <f>'Réserves 2024'!AN73</f>
        <v>109.01990000000001</v>
      </c>
      <c r="AO57" s="308">
        <f>'Réserves 2024'!AM73</f>
        <v>1</v>
      </c>
      <c r="AP57" s="309">
        <f>AL57-AN57</f>
        <v>-109.01990000000001</v>
      </c>
      <c r="AQ57" s="310">
        <f>AM57-AO57</f>
        <v>-1</v>
      </c>
      <c r="AR57" s="311">
        <f>AL57-AB57</f>
        <v>0</v>
      </c>
      <c r="AS57" s="312">
        <f>AM57-AC57</f>
        <v>0</v>
      </c>
    </row>
    <row r="58" spans="1:45">
      <c r="B58" s="270"/>
      <c r="C58" s="9"/>
      <c r="D58" s="9"/>
      <c r="AB58" s="433"/>
      <c r="AC58" s="433"/>
      <c r="AD58" s="433"/>
      <c r="AE58" s="433"/>
      <c r="AF58" s="434"/>
      <c r="AG58" s="434"/>
      <c r="AH58" s="435"/>
      <c r="AI58" s="435"/>
    </row>
    <row r="59" spans="1:45">
      <c r="A59" s="72" t="s">
        <v>289</v>
      </c>
      <c r="AB59" s="330"/>
      <c r="AC59" s="331"/>
      <c r="AD59" s="319"/>
      <c r="AE59" s="332"/>
      <c r="AF59" s="333"/>
      <c r="AG59" s="334"/>
      <c r="AH59" s="335"/>
      <c r="AI59" s="336"/>
    </row>
    <row r="60" spans="1:45">
      <c r="R60" s="431" t="s">
        <v>290</v>
      </c>
      <c r="S60" s="431"/>
      <c r="T60" s="428" t="s">
        <v>291</v>
      </c>
      <c r="U60" s="428"/>
      <c r="V60" s="429" t="s">
        <v>292</v>
      </c>
      <c r="W60" s="429"/>
      <c r="X60" s="430" t="s">
        <v>293</v>
      </c>
      <c r="Y60" s="430"/>
      <c r="AB60" s="431" t="s">
        <v>294</v>
      </c>
      <c r="AC60" s="431"/>
      <c r="AD60" s="428" t="s">
        <v>295</v>
      </c>
      <c r="AE60" s="428"/>
      <c r="AF60" s="429" t="s">
        <v>296</v>
      </c>
      <c r="AG60" s="429"/>
      <c r="AH60" s="430" t="s">
        <v>297</v>
      </c>
      <c r="AI60" s="430"/>
      <c r="AL60" s="431" t="s">
        <v>298</v>
      </c>
      <c r="AM60" s="431"/>
      <c r="AN60" s="428" t="s">
        <v>299</v>
      </c>
      <c r="AO60" s="428"/>
      <c r="AP60" s="429" t="s">
        <v>300</v>
      </c>
      <c r="AQ60" s="429"/>
      <c r="AR60" s="430" t="s">
        <v>301</v>
      </c>
      <c r="AS60" s="430"/>
    </row>
    <row r="61" spans="1:45" ht="38.25">
      <c r="A61" s="273" t="s">
        <v>222</v>
      </c>
      <c r="B61" s="274" t="s">
        <v>302</v>
      </c>
      <c r="C61" s="273" t="s">
        <v>303</v>
      </c>
      <c r="D61" s="274" t="s">
        <v>285</v>
      </c>
      <c r="F61" s="270"/>
      <c r="J61" s="320" t="s">
        <v>269</v>
      </c>
      <c r="K61" s="321" t="s">
        <v>304</v>
      </c>
      <c r="L61" s="321" t="s">
        <v>305</v>
      </c>
      <c r="M61" s="270"/>
      <c r="Q61" s="273" t="s">
        <v>222</v>
      </c>
      <c r="R61" s="276" t="s">
        <v>226</v>
      </c>
      <c r="S61" s="276" t="s">
        <v>227</v>
      </c>
      <c r="T61" s="277" t="s">
        <v>226</v>
      </c>
      <c r="U61" s="277" t="s">
        <v>227</v>
      </c>
      <c r="V61" s="278" t="s">
        <v>228</v>
      </c>
      <c r="W61" s="278" t="s">
        <v>229</v>
      </c>
      <c r="X61" s="279" t="s">
        <v>228</v>
      </c>
      <c r="Y61" s="279" t="s">
        <v>229</v>
      </c>
      <c r="AA61" s="273" t="s">
        <v>222</v>
      </c>
      <c r="AB61" s="276" t="s">
        <v>226</v>
      </c>
      <c r="AC61" s="276" t="s">
        <v>227</v>
      </c>
      <c r="AD61" s="277" t="s">
        <v>226</v>
      </c>
      <c r="AE61" s="277" t="s">
        <v>227</v>
      </c>
      <c r="AF61" s="278" t="s">
        <v>228</v>
      </c>
      <c r="AG61" s="278" t="s">
        <v>229</v>
      </c>
      <c r="AH61" s="279" t="s">
        <v>228</v>
      </c>
      <c r="AI61" s="279" t="s">
        <v>229</v>
      </c>
      <c r="AK61" s="273" t="s">
        <v>222</v>
      </c>
      <c r="AL61" s="276" t="s">
        <v>226</v>
      </c>
      <c r="AM61" s="276" t="s">
        <v>227</v>
      </c>
      <c r="AN61" s="277" t="s">
        <v>226</v>
      </c>
      <c r="AO61" s="277" t="s">
        <v>227</v>
      </c>
      <c r="AP61" s="278" t="s">
        <v>228</v>
      </c>
      <c r="AQ61" s="278" t="s">
        <v>229</v>
      </c>
      <c r="AR61" s="279" t="s">
        <v>228</v>
      </c>
      <c r="AS61" s="279" t="s">
        <v>229</v>
      </c>
    </row>
    <row r="62" spans="1:45">
      <c r="A62" s="280" t="s">
        <v>230</v>
      </c>
      <c r="B62" s="281">
        <f>'Réserves 2025'!AR$14</f>
        <v>0</v>
      </c>
      <c r="C62" s="282">
        <f>'Réserves 2024'!AP14</f>
        <v>56.025599999999997</v>
      </c>
      <c r="D62" s="281">
        <f t="shared" ref="D62:D69" si="23">B48</f>
        <v>0</v>
      </c>
      <c r="J62" s="280" t="s">
        <v>230</v>
      </c>
      <c r="K62" s="281">
        <f>'Réserves 2025'!AT$14</f>
        <v>0</v>
      </c>
      <c r="L62" s="281">
        <f>'Réserves 2025'!AV$14</f>
        <v>0</v>
      </c>
      <c r="M62" s="72"/>
      <c r="Q62" s="280" t="s">
        <v>230</v>
      </c>
      <c r="R62" s="283">
        <f>'Réserves 2025'!AR$14</f>
        <v>0</v>
      </c>
      <c r="S62" s="284">
        <f>'Réserves 2025'!AQ$14</f>
        <v>0</v>
      </c>
      <c r="T62" s="285">
        <f>'Réserves 2024'!AP14</f>
        <v>56.025599999999997</v>
      </c>
      <c r="U62" s="286">
        <f>'Réserves 2024'!AO14</f>
        <v>0.93077934138152696</v>
      </c>
      <c r="V62" s="285">
        <f t="shared" ref="V62:W69" si="24">R62-T62</f>
        <v>-56.025599999999997</v>
      </c>
      <c r="W62" s="284">
        <f t="shared" si="24"/>
        <v>-0.93077934138152696</v>
      </c>
      <c r="X62" s="287">
        <f t="shared" ref="X62:Y69" si="25">R62-R48</f>
        <v>0</v>
      </c>
      <c r="Y62" s="288">
        <f t="shared" si="25"/>
        <v>0</v>
      </c>
      <c r="AA62" s="280" t="s">
        <v>230</v>
      </c>
      <c r="AB62" s="283">
        <f>'Réserves 2025'!AT$14</f>
        <v>0</v>
      </c>
      <c r="AC62" s="284">
        <f>'Réserves 2025'!AS$14</f>
        <v>0</v>
      </c>
      <c r="AD62" s="285">
        <f>'Réserves 2024'!AR14</f>
        <v>48.802430000000001</v>
      </c>
      <c r="AE62" s="286">
        <f>'Réserves 2024'!AQ14</f>
        <v>0.80042288734909595</v>
      </c>
      <c r="AF62" s="285">
        <f>AB62-AD62</f>
        <v>-48.802430000000001</v>
      </c>
      <c r="AG62" s="284">
        <f>AC62-AE62</f>
        <v>-0.80042288734909595</v>
      </c>
      <c r="AH62" s="287">
        <f>AB62-R62</f>
        <v>0</v>
      </c>
      <c r="AI62" s="288">
        <f>AC62-S62</f>
        <v>0</v>
      </c>
      <c r="AK62" s="280" t="s">
        <v>230</v>
      </c>
      <c r="AL62" s="283">
        <f>'Réserves 2025'!AV$14</f>
        <v>0</v>
      </c>
      <c r="AM62" s="284">
        <f>'Réserves 2025'!AU$14</f>
        <v>0</v>
      </c>
      <c r="AN62" s="285">
        <f>'Réserves 2024'!AT14</f>
        <v>44.509500000000003</v>
      </c>
      <c r="AO62" s="286">
        <f>'Réserves 2024'!AS14</f>
        <v>0.69722737338381302</v>
      </c>
      <c r="AP62" s="285">
        <f t="shared" ref="AP62:AQ69" si="26">AL62-AN62</f>
        <v>-44.509500000000003</v>
      </c>
      <c r="AQ62" s="284">
        <f t="shared" si="26"/>
        <v>-0.69722737338381302</v>
      </c>
      <c r="AR62" s="287">
        <f t="shared" ref="AR62:AS69" si="27">AL62-AB62</f>
        <v>0</v>
      </c>
      <c r="AS62" s="288">
        <f t="shared" si="27"/>
        <v>0</v>
      </c>
    </row>
    <row r="63" spans="1:45">
      <c r="A63" s="289" t="s">
        <v>231</v>
      </c>
      <c r="B63" s="290">
        <f>'Réserves 2025'!AR$16</f>
        <v>0</v>
      </c>
      <c r="C63" s="291">
        <f>'Réserves 2024'!AP16</f>
        <v>21.08</v>
      </c>
      <c r="D63" s="290">
        <f t="shared" si="23"/>
        <v>0</v>
      </c>
      <c r="J63" s="323" t="s">
        <v>231</v>
      </c>
      <c r="K63" s="324">
        <f>'Réserves 2025'!AT$16</f>
        <v>0</v>
      </c>
      <c r="L63" s="324">
        <f>'Réserves 2025'!AV$16</f>
        <v>0</v>
      </c>
      <c r="Q63" s="289" t="s">
        <v>231</v>
      </c>
      <c r="R63" s="292">
        <f>'Réserves 2025'!AR$16</f>
        <v>0</v>
      </c>
      <c r="S63" s="293">
        <f>'Réserves 2025'!AQ$16</f>
        <v>0</v>
      </c>
      <c r="T63" s="294">
        <f>'Réserves 2024'!AP16</f>
        <v>21.08</v>
      </c>
      <c r="U63" s="295">
        <f>'Réserves 2024'!AO16</f>
        <v>0.99858490566037705</v>
      </c>
      <c r="V63" s="296">
        <f t="shared" si="24"/>
        <v>-21.08</v>
      </c>
      <c r="W63" s="297">
        <f t="shared" si="24"/>
        <v>-0.99858490566037705</v>
      </c>
      <c r="X63" s="298">
        <f t="shared" si="25"/>
        <v>0</v>
      </c>
      <c r="Y63" s="299">
        <f t="shared" si="25"/>
        <v>0</v>
      </c>
      <c r="AA63" s="289" t="s">
        <v>231</v>
      </c>
      <c r="AB63" s="292" t="s">
        <v>306</v>
      </c>
      <c r="AC63" s="293" t="s">
        <v>306</v>
      </c>
      <c r="AD63" s="294">
        <f>'Réserves 2024'!AR16</f>
        <v>20.62</v>
      </c>
      <c r="AE63" s="295">
        <f>'Réserves 2024'!AQ16</f>
        <v>0.99433962264150899</v>
      </c>
      <c r="AF63" s="292" t="s">
        <v>306</v>
      </c>
      <c r="AG63" s="293" t="s">
        <v>306</v>
      </c>
      <c r="AH63" s="292" t="s">
        <v>306</v>
      </c>
      <c r="AI63" s="293" t="s">
        <v>306</v>
      </c>
      <c r="AK63" s="289" t="s">
        <v>231</v>
      </c>
      <c r="AL63" s="292">
        <f>'Réserves 2025'!AV$16</f>
        <v>0</v>
      </c>
      <c r="AM63" s="293">
        <f>'Réserves 2025'!AU$16</f>
        <v>0</v>
      </c>
      <c r="AN63" s="294">
        <f>'Réserves 2024'!AT16</f>
        <v>20.23</v>
      </c>
      <c r="AO63" s="295">
        <f>'Réserves 2024'!AS16</f>
        <v>0.97264150943396199</v>
      </c>
      <c r="AP63" s="296">
        <f t="shared" si="26"/>
        <v>-20.23</v>
      </c>
      <c r="AQ63" s="297">
        <f t="shared" si="26"/>
        <v>-0.97264150943396199</v>
      </c>
      <c r="AR63" s="298" t="e">
        <f t="shared" si="27"/>
        <v>#VALUE!</v>
      </c>
      <c r="AS63" s="299" t="e">
        <f t="shared" si="27"/>
        <v>#VALUE!</v>
      </c>
    </row>
    <row r="64" spans="1:45">
      <c r="A64" s="280" t="s">
        <v>232</v>
      </c>
      <c r="B64" s="281">
        <f>'Réserves 2025'!AR$18</f>
        <v>0</v>
      </c>
      <c r="C64" s="282">
        <f>'Réserves 2024'!AP18</f>
        <v>4.9523289999999998</v>
      </c>
      <c r="D64" s="281">
        <f t="shared" si="23"/>
        <v>0</v>
      </c>
      <c r="J64" s="280" t="s">
        <v>232</v>
      </c>
      <c r="K64" s="281">
        <f>'Réserves 2025'!AT$18</f>
        <v>0</v>
      </c>
      <c r="L64" s="281">
        <f>'Réserves 2025'!AV$18</f>
        <v>0</v>
      </c>
      <c r="Q64" s="280" t="s">
        <v>232</v>
      </c>
      <c r="R64" s="283">
        <f>'Réserves 2025'!AR18</f>
        <v>0</v>
      </c>
      <c r="S64" s="284">
        <f>'Réserves 2025'!AQ$18</f>
        <v>0</v>
      </c>
      <c r="T64" s="285">
        <f>'Réserves 2024'!AP18</f>
        <v>4.9523289999999998</v>
      </c>
      <c r="U64" s="286">
        <f>'Réserves 2024'!AO18</f>
        <v>0.99205308493589694</v>
      </c>
      <c r="V64" s="285">
        <f t="shared" si="24"/>
        <v>-4.9523289999999998</v>
      </c>
      <c r="W64" s="284">
        <f t="shared" si="24"/>
        <v>-0.99205308493589694</v>
      </c>
      <c r="X64" s="287">
        <f t="shared" si="25"/>
        <v>0</v>
      </c>
      <c r="Y64" s="288">
        <f t="shared" si="25"/>
        <v>0</v>
      </c>
      <c r="AA64" s="280" t="s">
        <v>232</v>
      </c>
      <c r="AB64" s="283">
        <f>'Réserves 2025'!AT18</f>
        <v>0</v>
      </c>
      <c r="AC64" s="284">
        <f>'Réserves 2025'!AS$18</f>
        <v>0</v>
      </c>
      <c r="AD64" s="285">
        <f>'Réserves 2024'!AR18</f>
        <v>4.9464160000000001</v>
      </c>
      <c r="AE64" s="286">
        <f>'Réserves 2024'!AQ18</f>
        <v>0.99205308493589694</v>
      </c>
      <c r="AF64" s="285">
        <f t="shared" ref="AF64:AG68" si="28">AB64-AD64</f>
        <v>-4.9464160000000001</v>
      </c>
      <c r="AG64" s="284">
        <f t="shared" si="28"/>
        <v>-0.99205308493589694</v>
      </c>
      <c r="AH64" s="287">
        <f t="shared" ref="AH64:AI68" si="29">AB64-R64</f>
        <v>0</v>
      </c>
      <c r="AI64" s="288">
        <f t="shared" si="29"/>
        <v>0</v>
      </c>
      <c r="AK64" s="280" t="s">
        <v>232</v>
      </c>
      <c r="AL64" s="283">
        <f>'Réserves 2025'!AV18</f>
        <v>0</v>
      </c>
      <c r="AM64" s="284">
        <f>'Réserves 2025'!AU$18</f>
        <v>0</v>
      </c>
      <c r="AN64" s="285">
        <f>'Réserves 2024'!AT18</f>
        <v>4.7321119999999999</v>
      </c>
      <c r="AO64" s="286">
        <f>'Réserves 2024'!AS18</f>
        <v>0.99086858974359004</v>
      </c>
      <c r="AP64" s="285">
        <f t="shared" si="26"/>
        <v>-4.7321119999999999</v>
      </c>
      <c r="AQ64" s="284">
        <f t="shared" si="26"/>
        <v>-0.99086858974359004</v>
      </c>
      <c r="AR64" s="287">
        <f t="shared" si="27"/>
        <v>0</v>
      </c>
      <c r="AS64" s="288">
        <f t="shared" si="27"/>
        <v>0</v>
      </c>
    </row>
    <row r="65" spans="1:45">
      <c r="A65" s="289" t="s">
        <v>233</v>
      </c>
      <c r="B65" s="290">
        <f>'Réserves 2025'!AR$31</f>
        <v>0</v>
      </c>
      <c r="C65" s="291">
        <f>'Réserves 2024'!AP31</f>
        <v>87.290068000000005</v>
      </c>
      <c r="D65" s="290">
        <f t="shared" si="23"/>
        <v>0</v>
      </c>
      <c r="J65" s="323" t="s">
        <v>233</v>
      </c>
      <c r="K65" s="324">
        <f>'Réserves 2025'!AT$31</f>
        <v>0</v>
      </c>
      <c r="L65" s="324">
        <f>'Réserves 2025'!AV$31</f>
        <v>0</v>
      </c>
      <c r="Q65" s="289" t="s">
        <v>233</v>
      </c>
      <c r="R65" s="292">
        <f>'Réserves 2025'!AR$31</f>
        <v>0</v>
      </c>
      <c r="S65" s="293">
        <f>'Réserves 2025'!AQ$31</f>
        <v>0</v>
      </c>
      <c r="T65" s="294">
        <f>'Réserves 2024'!AP31</f>
        <v>87.290068000000005</v>
      </c>
      <c r="U65" s="295">
        <f>'Réserves 2024'!AO31</f>
        <v>0.69007361272515999</v>
      </c>
      <c r="V65" s="296">
        <f t="shared" si="24"/>
        <v>-87.290068000000005</v>
      </c>
      <c r="W65" s="297">
        <f t="shared" si="24"/>
        <v>-0.69007361272515999</v>
      </c>
      <c r="X65" s="298">
        <f t="shared" si="25"/>
        <v>0</v>
      </c>
      <c r="Y65" s="299">
        <f t="shared" si="25"/>
        <v>0</v>
      </c>
      <c r="AA65" s="289" t="s">
        <v>233</v>
      </c>
      <c r="AB65" s="292">
        <f>'Réserves 2025'!AT$31</f>
        <v>0</v>
      </c>
      <c r="AC65" s="293">
        <f>'Réserves 2025'!AS$31</f>
        <v>0</v>
      </c>
      <c r="AD65" s="294">
        <f>'Réserves 2024'!AR31</f>
        <v>80.007955999999993</v>
      </c>
      <c r="AE65" s="295">
        <f>'Réserves 2024'!AQ31</f>
        <v>0.63400688553166795</v>
      </c>
      <c r="AF65" s="296">
        <f t="shared" si="28"/>
        <v>-80.007955999999993</v>
      </c>
      <c r="AG65" s="297">
        <f t="shared" si="28"/>
        <v>-0.63400688553166795</v>
      </c>
      <c r="AH65" s="298">
        <f t="shared" si="29"/>
        <v>0</v>
      </c>
      <c r="AI65" s="299">
        <f t="shared" si="29"/>
        <v>0</v>
      </c>
      <c r="AK65" s="289" t="s">
        <v>233</v>
      </c>
      <c r="AL65" s="292">
        <f>'Réserves 2025'!AV$31</f>
        <v>0</v>
      </c>
      <c r="AM65" s="293">
        <f>'Réserves 2025'!AU$31</f>
        <v>0</v>
      </c>
      <c r="AN65" s="294">
        <f>'Réserves 2024'!AT31</f>
        <v>76.755256000000003</v>
      </c>
      <c r="AO65" s="295">
        <f>'Réserves 2024'!AS31</f>
        <v>0.58111531086577595</v>
      </c>
      <c r="AP65" s="296">
        <f t="shared" si="26"/>
        <v>-76.755256000000003</v>
      </c>
      <c r="AQ65" s="297">
        <f t="shared" si="26"/>
        <v>-0.58111531086577595</v>
      </c>
      <c r="AR65" s="298">
        <f t="shared" si="27"/>
        <v>0</v>
      </c>
      <c r="AS65" s="299">
        <f t="shared" si="27"/>
        <v>0</v>
      </c>
    </row>
    <row r="66" spans="1:45">
      <c r="A66" s="280" t="s">
        <v>234</v>
      </c>
      <c r="B66" s="281">
        <f>'Réserves 2025'!AR$45</f>
        <v>0</v>
      </c>
      <c r="C66" s="282">
        <f>'Réserves 2024'!AP45</f>
        <v>8.2100000000000009</v>
      </c>
      <c r="D66" s="281">
        <f t="shared" si="23"/>
        <v>0</v>
      </c>
      <c r="J66" s="280" t="s">
        <v>234</v>
      </c>
      <c r="K66" s="281">
        <f>'Réserves 2025'!AT$45</f>
        <v>0</v>
      </c>
      <c r="L66" s="281">
        <f>'Réserves 2025'!AV$45</f>
        <v>0</v>
      </c>
      <c r="Q66" s="280" t="s">
        <v>234</v>
      </c>
      <c r="R66" s="283">
        <f>'Réserves 2025'!AR$45</f>
        <v>0</v>
      </c>
      <c r="S66" s="284">
        <f>'Réserves 2025'!AQ$45</f>
        <v>0</v>
      </c>
      <c r="T66" s="285">
        <f>'Réserves 2024'!AP45</f>
        <v>8.2100000000000009</v>
      </c>
      <c r="U66" s="300">
        <f>'Réserves 2024'!AO45</f>
        <v>1.00609756097561</v>
      </c>
      <c r="V66" s="285">
        <f t="shared" si="24"/>
        <v>-8.2100000000000009</v>
      </c>
      <c r="W66" s="284">
        <f t="shared" si="24"/>
        <v>-1.00609756097561</v>
      </c>
      <c r="X66" s="287">
        <f t="shared" si="25"/>
        <v>0</v>
      </c>
      <c r="Y66" s="288">
        <f t="shared" si="25"/>
        <v>0</v>
      </c>
      <c r="AA66" s="280" t="s">
        <v>234</v>
      </c>
      <c r="AB66" s="283">
        <f>'Réserves 2025'!AT$45</f>
        <v>0</v>
      </c>
      <c r="AC66" s="284">
        <f>'Réserves 2025'!AS$45</f>
        <v>0</v>
      </c>
      <c r="AD66" s="285">
        <f>'Réserves 2024'!AR45</f>
        <v>8.1999999999999993</v>
      </c>
      <c r="AE66" s="300">
        <f>'Réserves 2024'!AQ45</f>
        <v>1.00121951219512</v>
      </c>
      <c r="AF66" s="285">
        <f t="shared" si="28"/>
        <v>-8.1999999999999993</v>
      </c>
      <c r="AG66" s="284">
        <f t="shared" si="28"/>
        <v>-1.00121951219512</v>
      </c>
      <c r="AH66" s="287">
        <f t="shared" si="29"/>
        <v>0</v>
      </c>
      <c r="AI66" s="288">
        <f t="shared" si="29"/>
        <v>0</v>
      </c>
      <c r="AK66" s="280" t="s">
        <v>234</v>
      </c>
      <c r="AL66" s="283">
        <f>'Réserves 2025'!AV$45</f>
        <v>0</v>
      </c>
      <c r="AM66" s="284">
        <f>'Réserves 2025'!AU$45</f>
        <v>0</v>
      </c>
      <c r="AN66" s="285">
        <f>'Réserves 2024'!AT45</f>
        <v>8.15</v>
      </c>
      <c r="AO66" s="300">
        <f>'Réserves 2024'!AS45</f>
        <v>1</v>
      </c>
      <c r="AP66" s="285">
        <f t="shared" si="26"/>
        <v>-8.15</v>
      </c>
      <c r="AQ66" s="284">
        <f t="shared" si="26"/>
        <v>-1</v>
      </c>
      <c r="AR66" s="287">
        <f t="shared" si="27"/>
        <v>0</v>
      </c>
      <c r="AS66" s="288">
        <f t="shared" si="27"/>
        <v>0</v>
      </c>
    </row>
    <row r="67" spans="1:45">
      <c r="A67" s="289" t="s">
        <v>236</v>
      </c>
      <c r="B67" s="290">
        <f>'Réserves 2025'!AR$43</f>
        <v>0</v>
      </c>
      <c r="C67" s="291">
        <f>'Réserves 2024'!AP43</f>
        <v>55.657499999999999</v>
      </c>
      <c r="D67" s="290">
        <f t="shared" si="23"/>
        <v>0</v>
      </c>
      <c r="J67" s="323" t="s">
        <v>236</v>
      </c>
      <c r="K67" s="324">
        <f>'Réserves 2025'!AT$43</f>
        <v>0</v>
      </c>
      <c r="L67" s="324">
        <f>'Réserves 2025'!AV$43</f>
        <v>0</v>
      </c>
      <c r="Q67" s="289" t="s">
        <v>236</v>
      </c>
      <c r="R67" s="292">
        <f>'Réserves 2025'!AR$43</f>
        <v>0</v>
      </c>
      <c r="S67" s="293">
        <f>'Réserves 2025'!AQ$43</f>
        <v>0</v>
      </c>
      <c r="T67" s="294">
        <f>'Réserves 2024'!AP43</f>
        <v>55.657499999999999</v>
      </c>
      <c r="U67" s="295">
        <f>'Réserves 2024'!AO43</f>
        <v>0.91225365291873595</v>
      </c>
      <c r="V67" s="296">
        <f t="shared" si="24"/>
        <v>-55.657499999999999</v>
      </c>
      <c r="W67" s="297">
        <f t="shared" si="24"/>
        <v>-0.91225365291873595</v>
      </c>
      <c r="X67" s="298">
        <f t="shared" si="25"/>
        <v>0</v>
      </c>
      <c r="Y67" s="299">
        <f t="shared" si="25"/>
        <v>0</v>
      </c>
      <c r="AA67" s="289" t="s">
        <v>236</v>
      </c>
      <c r="AB67" s="292">
        <f>'Réserves 2025'!AT$43</f>
        <v>0</v>
      </c>
      <c r="AC67" s="293">
        <f>'Réserves 2025'!AS$43</f>
        <v>0</v>
      </c>
      <c r="AD67" s="294">
        <f>'Réserves 2024'!AR43</f>
        <v>49.174599999999998</v>
      </c>
      <c r="AE67" s="295">
        <f>'Réserves 2024'!AQ43</f>
        <v>0.80123083567264097</v>
      </c>
      <c r="AF67" s="296">
        <f t="shared" si="28"/>
        <v>-49.174599999999998</v>
      </c>
      <c r="AG67" s="297">
        <f t="shared" si="28"/>
        <v>-0.80123083567264097</v>
      </c>
      <c r="AH67" s="298">
        <f t="shared" si="29"/>
        <v>0</v>
      </c>
      <c r="AI67" s="299">
        <f t="shared" si="29"/>
        <v>0</v>
      </c>
      <c r="AK67" s="289" t="s">
        <v>236</v>
      </c>
      <c r="AL67" s="292">
        <f>'Réserves 2025'!AV$43</f>
        <v>0</v>
      </c>
      <c r="AM67" s="293">
        <f>'Réserves 2025'!AU$43</f>
        <v>0</v>
      </c>
      <c r="AN67" s="294">
        <f>'Réserves 2024'!AT43</f>
        <v>45.3962</v>
      </c>
      <c r="AO67" s="295">
        <f>'Réserves 2024'!AS43</f>
        <v>0.70790470020873797</v>
      </c>
      <c r="AP67" s="296">
        <f t="shared" si="26"/>
        <v>-45.3962</v>
      </c>
      <c r="AQ67" s="297">
        <f t="shared" si="26"/>
        <v>-0.70790470020873797</v>
      </c>
      <c r="AR67" s="298">
        <f t="shared" si="27"/>
        <v>0</v>
      </c>
      <c r="AS67" s="299">
        <f t="shared" si="27"/>
        <v>0</v>
      </c>
    </row>
    <row r="68" spans="1:45">
      <c r="A68" s="280" t="s">
        <v>237</v>
      </c>
      <c r="B68" s="281">
        <f>'Réserves 2025'!AR$58</f>
        <v>0</v>
      </c>
      <c r="C68" s="282">
        <f>'Réserves 2024'!AP58</f>
        <v>72.522902000000002</v>
      </c>
      <c r="D68" s="281">
        <f t="shared" si="23"/>
        <v>0</v>
      </c>
      <c r="J68" s="280" t="s">
        <v>237</v>
      </c>
      <c r="K68" s="281">
        <f>'Réserves 2025'!AT$58</f>
        <v>0</v>
      </c>
      <c r="L68" s="281">
        <f>'Réserves 2025'!AV$58</f>
        <v>0</v>
      </c>
      <c r="Q68" s="280" t="s">
        <v>237</v>
      </c>
      <c r="R68" s="283">
        <f>'Réserves 2025'!AR$58</f>
        <v>0</v>
      </c>
      <c r="S68" s="284">
        <f>'Réserves 2025'!AQ$58</f>
        <v>0</v>
      </c>
      <c r="T68" s="285">
        <f>'Réserves 2024'!AP58</f>
        <v>72.522902000000002</v>
      </c>
      <c r="U68" s="286">
        <f>'Réserves 2024'!AO58</f>
        <v>0.97778648638227295</v>
      </c>
      <c r="V68" s="285">
        <f t="shared" si="24"/>
        <v>-72.522902000000002</v>
      </c>
      <c r="W68" s="284">
        <f t="shared" si="24"/>
        <v>-0.97778648638227295</v>
      </c>
      <c r="X68" s="287">
        <f t="shared" si="25"/>
        <v>0</v>
      </c>
      <c r="Y68" s="288">
        <f t="shared" si="25"/>
        <v>0</v>
      </c>
      <c r="AA68" s="280" t="s">
        <v>237</v>
      </c>
      <c r="AB68" s="283">
        <f>'Réserves 2025'!AT$58</f>
        <v>0</v>
      </c>
      <c r="AC68" s="284">
        <f>'Réserves 2025'!AS$58</f>
        <v>0</v>
      </c>
      <c r="AD68" s="285">
        <f>'Réserves 2024'!AR58</f>
        <v>68.985558999999995</v>
      </c>
      <c r="AE68" s="286">
        <f>'Réserves 2024'!AQ58</f>
        <v>0.93213503335347003</v>
      </c>
      <c r="AF68" s="285">
        <f t="shared" si="28"/>
        <v>-68.985558999999995</v>
      </c>
      <c r="AG68" s="284">
        <f t="shared" si="28"/>
        <v>-0.93213503335347003</v>
      </c>
      <c r="AH68" s="287">
        <f t="shared" si="29"/>
        <v>0</v>
      </c>
      <c r="AI68" s="288">
        <f t="shared" si="29"/>
        <v>0</v>
      </c>
      <c r="AK68" s="280" t="s">
        <v>237</v>
      </c>
      <c r="AL68" s="283">
        <f>'Réserves 2025'!AV$58</f>
        <v>0</v>
      </c>
      <c r="AM68" s="284">
        <f>'Réserves 2025'!AU$58</f>
        <v>0</v>
      </c>
      <c r="AN68" s="285">
        <f>'Réserves 2024'!AT58</f>
        <v>66.499602999999993</v>
      </c>
      <c r="AO68" s="286">
        <f>'Réserves 2024'!AS58</f>
        <v>0.88666965284114996</v>
      </c>
      <c r="AP68" s="285">
        <f t="shared" si="26"/>
        <v>-66.499602999999993</v>
      </c>
      <c r="AQ68" s="284">
        <f t="shared" si="26"/>
        <v>-0.88666965284114996</v>
      </c>
      <c r="AR68" s="287">
        <f t="shared" si="27"/>
        <v>0</v>
      </c>
      <c r="AS68" s="288">
        <f t="shared" si="27"/>
        <v>0</v>
      </c>
    </row>
    <row r="69" spans="1:45">
      <c r="A69" s="302" t="s">
        <v>238</v>
      </c>
      <c r="B69" s="303">
        <f>'Réserves 2025'!AR$60</f>
        <v>0</v>
      </c>
      <c r="C69" s="304">
        <f>'Réserves 2024'!AP60</f>
        <v>305.73839900000002</v>
      </c>
      <c r="D69" s="303">
        <f t="shared" si="23"/>
        <v>0</v>
      </c>
      <c r="J69" s="148" t="s">
        <v>238</v>
      </c>
      <c r="K69" s="325">
        <f>'Réserves 2025'!AT$60</f>
        <v>0</v>
      </c>
      <c r="L69" s="325">
        <f>'Réserves 2025'!AV$60</f>
        <v>0</v>
      </c>
      <c r="Q69" s="302" t="s">
        <v>238</v>
      </c>
      <c r="R69" s="305">
        <f>'Réserves 2025'!AR$60</f>
        <v>0</v>
      </c>
      <c r="S69" s="306">
        <f>'Réserves 2025'!AQ$60</f>
        <v>0</v>
      </c>
      <c r="T69" s="307">
        <f>'Réserves 2024'!AP60</f>
        <v>305.73839900000002</v>
      </c>
      <c r="U69" s="308">
        <f>'Réserves 2024'!AO60</f>
        <v>0.85781136039657302</v>
      </c>
      <c r="V69" s="309">
        <f t="shared" si="24"/>
        <v>-305.73839900000002</v>
      </c>
      <c r="W69" s="310">
        <f t="shared" si="24"/>
        <v>-0.85781136039657302</v>
      </c>
      <c r="X69" s="311">
        <f t="shared" si="25"/>
        <v>0</v>
      </c>
      <c r="Y69" s="312">
        <f t="shared" si="25"/>
        <v>0</v>
      </c>
      <c r="AA69" s="302" t="s">
        <v>238</v>
      </c>
      <c r="AB69" s="337">
        <f>'Réserves 2025'!AT$60</f>
        <v>0</v>
      </c>
      <c r="AC69" s="338">
        <f>'Réserves 2025'!AS$60</f>
        <v>0</v>
      </c>
      <c r="AD69" s="307">
        <f>'Réserves 2024'!AR60</f>
        <v>280.73696100000001</v>
      </c>
      <c r="AE69" s="308">
        <f>'Réserves 2024'!AQ60</f>
        <v>0.78528362207353597</v>
      </c>
      <c r="AF69" s="339"/>
      <c r="AG69" s="340"/>
      <c r="AH69" s="341"/>
      <c r="AI69" s="342"/>
      <c r="AK69" s="302" t="s">
        <v>238</v>
      </c>
      <c r="AL69" s="305">
        <f>'Réserves 2025'!AV$60</f>
        <v>0</v>
      </c>
      <c r="AM69" s="306">
        <f>'Réserves 2025'!AU$60</f>
        <v>0</v>
      </c>
      <c r="AN69" s="307">
        <f>'Réserves 2024'!AT60</f>
        <v>266.272671</v>
      </c>
      <c r="AO69" s="308">
        <f>'Réserves 2024'!AS60</f>
        <v>0.72106787470944</v>
      </c>
      <c r="AP69" s="309">
        <f t="shared" si="26"/>
        <v>-266.272671</v>
      </c>
      <c r="AQ69" s="310">
        <f t="shared" si="26"/>
        <v>-0.72106787470944</v>
      </c>
      <c r="AR69" s="311">
        <f t="shared" si="27"/>
        <v>0</v>
      </c>
      <c r="AS69" s="312">
        <f t="shared" si="27"/>
        <v>0</v>
      </c>
    </row>
    <row r="70" spans="1:45">
      <c r="F70" s="343"/>
      <c r="M70" s="343"/>
      <c r="P70" s="344"/>
      <c r="AE70" s="272"/>
      <c r="AO70" s="272"/>
    </row>
    <row r="71" spans="1:45">
      <c r="A71" s="302" t="s">
        <v>239</v>
      </c>
      <c r="B71" s="326">
        <f>'Réserves 2025'!AR$73</f>
        <v>0</v>
      </c>
      <c r="C71" s="327">
        <f>'Réserves 2024'!AP73</f>
        <v>102.787182</v>
      </c>
      <c r="D71" s="327">
        <f>B57</f>
        <v>0</v>
      </c>
      <c r="F71" s="343"/>
      <c r="J71" s="328" t="s">
        <v>239</v>
      </c>
      <c r="K71" s="329">
        <f>'Réserves 2025'!AT$73</f>
        <v>0</v>
      </c>
      <c r="L71" s="329">
        <f>'Réserves 2025'!AV$73</f>
        <v>0</v>
      </c>
      <c r="M71" s="343"/>
      <c r="P71" s="344"/>
      <c r="Q71" s="302" t="s">
        <v>239</v>
      </c>
      <c r="R71" s="326">
        <f>'Réserves 2025'!AR$73</f>
        <v>0</v>
      </c>
      <c r="S71" s="306">
        <f>'Réserves 2025'!AQ$73</f>
        <v>0</v>
      </c>
      <c r="T71" s="307">
        <f>'Réserves 2024'!AP73</f>
        <v>102.787182</v>
      </c>
      <c r="U71" s="308">
        <f>'Réserves 2024'!AO73</f>
        <v>0.99172109524242702</v>
      </c>
      <c r="V71" s="309">
        <f>R71-T71</f>
        <v>-102.787182</v>
      </c>
      <c r="W71" s="310">
        <f>S71-U71</f>
        <v>-0.99172109524242702</v>
      </c>
      <c r="X71" s="311">
        <f>R71-R57</f>
        <v>0</v>
      </c>
      <c r="Y71" s="312">
        <f>S71-S57</f>
        <v>0</v>
      </c>
      <c r="AA71" s="302" t="s">
        <v>239</v>
      </c>
      <c r="AB71" s="326">
        <f>'Réserves 2025'!AT$73</f>
        <v>0</v>
      </c>
      <c r="AC71" s="306">
        <f>'Réserves 2025'!AS$73</f>
        <v>0</v>
      </c>
      <c r="AD71" s="307">
        <f>'Réserves 2024'!AR73</f>
        <v>94.047781999999998</v>
      </c>
      <c r="AE71" s="308">
        <f>'Réserves 2024'!AQ73</f>
        <v>0.935023942508869</v>
      </c>
      <c r="AF71" s="309">
        <f>AB71-AD71</f>
        <v>-94.047781999999998</v>
      </c>
      <c r="AG71" s="310">
        <f>AC71-AE71</f>
        <v>-0.935023942508869</v>
      </c>
      <c r="AH71" s="311">
        <f>AB71-R71</f>
        <v>0</v>
      </c>
      <c r="AI71" s="312">
        <f>AC71-S71</f>
        <v>0</v>
      </c>
      <c r="AK71" s="302" t="s">
        <v>239</v>
      </c>
      <c r="AL71" s="326">
        <f>'Réserves 2025'!AV$73</f>
        <v>0</v>
      </c>
      <c r="AM71" s="306">
        <f>'Réserves 2025'!AU$73</f>
        <v>0</v>
      </c>
      <c r="AN71" s="307">
        <f>'Réserves 2024'!AT73</f>
        <v>94.600999999999999</v>
      </c>
      <c r="AO71" s="308">
        <f>'Réserves 2024'!AS73</f>
        <v>0.85494097541020797</v>
      </c>
      <c r="AP71" s="309">
        <f>AL71-AN71</f>
        <v>-94.600999999999999</v>
      </c>
      <c r="AQ71" s="310">
        <f>AM71-AO71</f>
        <v>-0.85494097541020797</v>
      </c>
      <c r="AR71" s="311">
        <f>AL71-AB71</f>
        <v>0</v>
      </c>
      <c r="AS71" s="312">
        <f>AM71-AM57</f>
        <v>0</v>
      </c>
    </row>
    <row r="72" spans="1:45">
      <c r="F72" s="272"/>
      <c r="M72" s="272"/>
    </row>
    <row r="73" spans="1:45">
      <c r="A73" s="72" t="s">
        <v>307</v>
      </c>
    </row>
    <row r="74" spans="1:45">
      <c r="R74" s="431" t="s">
        <v>308</v>
      </c>
      <c r="S74" s="431"/>
      <c r="T74" s="428" t="s">
        <v>309</v>
      </c>
      <c r="U74" s="428"/>
      <c r="V74" s="429" t="s">
        <v>292</v>
      </c>
      <c r="W74" s="429"/>
      <c r="X74" s="430" t="s">
        <v>310</v>
      </c>
      <c r="Y74" s="430"/>
      <c r="AB74" s="431" t="s">
        <v>311</v>
      </c>
      <c r="AC74" s="431"/>
      <c r="AD74" s="428" t="s">
        <v>312</v>
      </c>
      <c r="AE74" s="428"/>
      <c r="AF74" s="429" t="s">
        <v>313</v>
      </c>
      <c r="AG74" s="429"/>
      <c r="AH74" s="430" t="s">
        <v>314</v>
      </c>
      <c r="AI74" s="430"/>
      <c r="AL74" s="431" t="s">
        <v>315</v>
      </c>
      <c r="AM74" s="431"/>
      <c r="AN74" s="428" t="s">
        <v>316</v>
      </c>
      <c r="AO74" s="428"/>
      <c r="AP74" s="429" t="s">
        <v>317</v>
      </c>
      <c r="AQ74" s="429"/>
      <c r="AR74" s="436" t="s">
        <v>318</v>
      </c>
      <c r="AS74" s="436"/>
    </row>
    <row r="75" spans="1:45" ht="38.25">
      <c r="A75" s="273" t="s">
        <v>222</v>
      </c>
      <c r="B75" s="274" t="s">
        <v>319</v>
      </c>
      <c r="C75" s="273" t="s">
        <v>320</v>
      </c>
      <c r="D75" s="274" t="s">
        <v>302</v>
      </c>
      <c r="F75" s="270"/>
      <c r="J75" s="320" t="s">
        <v>269</v>
      </c>
      <c r="K75" s="321" t="s">
        <v>321</v>
      </c>
      <c r="L75" s="321" t="s">
        <v>322</v>
      </c>
      <c r="M75" s="270"/>
      <c r="Q75" s="273" t="s">
        <v>222</v>
      </c>
      <c r="R75" s="276" t="s">
        <v>226</v>
      </c>
      <c r="S75" s="276" t="s">
        <v>227</v>
      </c>
      <c r="T75" s="277" t="s">
        <v>226</v>
      </c>
      <c r="U75" s="277" t="s">
        <v>227</v>
      </c>
      <c r="V75" s="278" t="s">
        <v>228</v>
      </c>
      <c r="W75" s="278" t="s">
        <v>229</v>
      </c>
      <c r="X75" s="279" t="s">
        <v>228</v>
      </c>
      <c r="Y75" s="279" t="s">
        <v>229</v>
      </c>
      <c r="AA75" s="273" t="s">
        <v>222</v>
      </c>
      <c r="AB75" s="276" t="s">
        <v>226</v>
      </c>
      <c r="AC75" s="276" t="s">
        <v>227</v>
      </c>
      <c r="AD75" s="277" t="s">
        <v>226</v>
      </c>
      <c r="AE75" s="277" t="s">
        <v>227</v>
      </c>
      <c r="AF75" s="278" t="s">
        <v>228</v>
      </c>
      <c r="AG75" s="278" t="s">
        <v>229</v>
      </c>
      <c r="AH75" s="279" t="s">
        <v>228</v>
      </c>
      <c r="AI75" s="279" t="s">
        <v>229</v>
      </c>
      <c r="AK75" s="273" t="s">
        <v>222</v>
      </c>
      <c r="AL75" s="276" t="s">
        <v>226</v>
      </c>
      <c r="AM75" s="276" t="s">
        <v>227</v>
      </c>
      <c r="AN75" s="277" t="s">
        <v>226</v>
      </c>
      <c r="AO75" s="277" t="s">
        <v>227</v>
      </c>
      <c r="AP75" s="278" t="s">
        <v>228</v>
      </c>
      <c r="AQ75" s="278" t="s">
        <v>229</v>
      </c>
      <c r="AR75" s="279" t="s">
        <v>228</v>
      </c>
      <c r="AS75" s="279" t="s">
        <v>229</v>
      </c>
    </row>
    <row r="76" spans="1:45">
      <c r="A76" s="280" t="s">
        <v>230</v>
      </c>
      <c r="B76" s="281">
        <f>'Réserves 2025'!AX$14</f>
        <v>0</v>
      </c>
      <c r="C76" s="282">
        <f>'Réserves 2024'!AV14</f>
        <v>37.405000000000001</v>
      </c>
      <c r="D76" s="281">
        <f t="shared" ref="D76:D83" si="30">B62</f>
        <v>0</v>
      </c>
      <c r="E76" s="345"/>
      <c r="F76" s="346"/>
      <c r="J76" s="280" t="s">
        <v>230</v>
      </c>
      <c r="K76" s="281">
        <f>'Réserves 2025'!AZ$14</f>
        <v>0</v>
      </c>
      <c r="L76" s="281">
        <f>'Réserves 2025'!BB$14</f>
        <v>0</v>
      </c>
      <c r="M76" s="346"/>
      <c r="Q76" s="280" t="s">
        <v>230</v>
      </c>
      <c r="R76" s="283">
        <f>'Réserves 2025'!AX$14</f>
        <v>0</v>
      </c>
      <c r="S76" s="284">
        <f>'Réserves 2025'!AW$14</f>
        <v>0</v>
      </c>
      <c r="T76" s="285">
        <f>'Réserves 2024'!AV14</f>
        <v>37.405000000000001</v>
      </c>
      <c r="U76" s="286">
        <f>'Réserves 2024'!AU14</f>
        <v>0.63589542110150699</v>
      </c>
      <c r="V76" s="285">
        <f t="shared" ref="V76:W83" si="31">R76-T76</f>
        <v>-37.405000000000001</v>
      </c>
      <c r="W76" s="284">
        <f t="shared" si="31"/>
        <v>-0.63589542110150699</v>
      </c>
      <c r="X76" s="287">
        <f t="shared" ref="X76:Y83" si="32">R76-R62</f>
        <v>0</v>
      </c>
      <c r="Y76" s="288">
        <f t="shared" si="32"/>
        <v>0</v>
      </c>
      <c r="AA76" s="280" t="s">
        <v>230</v>
      </c>
      <c r="AB76" s="283">
        <f>'Réserves 2025'!AZ$14</f>
        <v>0</v>
      </c>
      <c r="AC76" s="284">
        <f>'Réserves 2025'!AY$14</f>
        <v>0</v>
      </c>
      <c r="AD76" s="285">
        <f>'Réserves 2024'!AX14</f>
        <v>38.667000000000002</v>
      </c>
      <c r="AE76" s="286">
        <f>'Réserves 2024'!AW14</f>
        <v>0.53439531395099604</v>
      </c>
      <c r="AF76" s="285">
        <f t="shared" ref="AF76:AG83" si="33">AB76-AD76</f>
        <v>-38.667000000000002</v>
      </c>
      <c r="AG76" s="284">
        <f t="shared" si="33"/>
        <v>-0.53439531395099604</v>
      </c>
      <c r="AH76" s="287">
        <f t="shared" ref="AH76:AI83" si="34">AB76-R76</f>
        <v>0</v>
      </c>
      <c r="AI76" s="288">
        <f t="shared" si="34"/>
        <v>0</v>
      </c>
      <c r="AK76" s="280" t="s">
        <v>230</v>
      </c>
      <c r="AL76" s="283">
        <f>'Réserves 2025'!BB14</f>
        <v>0</v>
      </c>
      <c r="AM76" s="284">
        <f>'Réserves 2025'!BA$14</f>
        <v>0</v>
      </c>
      <c r="AN76" s="285">
        <f>'Réserves 2024'!AZ14</f>
        <v>38.970999999999997</v>
      </c>
      <c r="AO76" s="286">
        <f>'Réserves 2024'!AY14</f>
        <v>0.55242517322665896</v>
      </c>
      <c r="AP76" s="285">
        <f t="shared" ref="AP76:AQ83" si="35">AL76-AN76</f>
        <v>-38.970999999999997</v>
      </c>
      <c r="AQ76" s="284">
        <f t="shared" si="35"/>
        <v>-0.55242517322665896</v>
      </c>
      <c r="AR76" s="287">
        <f t="shared" ref="AR76:AS83" si="36">AL76-AB76</f>
        <v>0</v>
      </c>
      <c r="AS76" s="288">
        <f t="shared" si="36"/>
        <v>0</v>
      </c>
    </row>
    <row r="77" spans="1:45">
      <c r="A77" s="289" t="s">
        <v>231</v>
      </c>
      <c r="B77" s="290">
        <f>'Réserves 2025'!AX$16</f>
        <v>0</v>
      </c>
      <c r="C77" s="291">
        <f>'Réserves 2024'!AV16</f>
        <v>19.75</v>
      </c>
      <c r="D77" s="290">
        <f t="shared" si="30"/>
        <v>0</v>
      </c>
      <c r="E77" s="345"/>
      <c r="F77" s="346"/>
      <c r="J77" s="323" t="s">
        <v>231</v>
      </c>
      <c r="K77" s="324">
        <f>'Réserves 2025'!AZ$16</f>
        <v>0</v>
      </c>
      <c r="L77" s="324">
        <f>'Réserves 2025'!BB$16</f>
        <v>0</v>
      </c>
      <c r="M77" s="346"/>
      <c r="Q77" s="289" t="s">
        <v>231</v>
      </c>
      <c r="R77" s="292">
        <f>'Réserves 2025'!AX$16</f>
        <v>0</v>
      </c>
      <c r="S77" s="293">
        <f>'Réserves 2025'!AW$16</f>
        <v>0</v>
      </c>
      <c r="T77" s="294">
        <f>'Réserves 2024'!AV16</f>
        <v>19.75</v>
      </c>
      <c r="U77" s="295">
        <f>'Réserves 2024'!AU16</f>
        <v>0.95424528301886802</v>
      </c>
      <c r="V77" s="296">
        <f t="shared" si="31"/>
        <v>-19.75</v>
      </c>
      <c r="W77" s="297">
        <f t="shared" si="31"/>
        <v>-0.95424528301886802</v>
      </c>
      <c r="X77" s="298">
        <f t="shared" si="32"/>
        <v>0</v>
      </c>
      <c r="Y77" s="299">
        <f t="shared" si="32"/>
        <v>0</v>
      </c>
      <c r="AA77" s="289" t="s">
        <v>231</v>
      </c>
      <c r="AB77" s="292">
        <f>'Réserves 2025'!AZ$16</f>
        <v>0</v>
      </c>
      <c r="AC77" s="293">
        <f>'Réserves 2025'!AY$16</f>
        <v>0</v>
      </c>
      <c r="AD77" s="294">
        <f>'Réserves 2024'!AX16</f>
        <v>19.440000000000001</v>
      </c>
      <c r="AE77" s="295">
        <f>'Réserves 2024'!AW16</f>
        <v>0.93160377358490598</v>
      </c>
      <c r="AF77" s="296">
        <f t="shared" si="33"/>
        <v>-19.440000000000001</v>
      </c>
      <c r="AG77" s="297">
        <f t="shared" si="33"/>
        <v>-0.93160377358490598</v>
      </c>
      <c r="AH77" s="298">
        <f t="shared" si="34"/>
        <v>0</v>
      </c>
      <c r="AI77" s="299">
        <f t="shared" si="34"/>
        <v>0</v>
      </c>
      <c r="AK77" s="289" t="s">
        <v>231</v>
      </c>
      <c r="AL77" s="292">
        <f>'Réserves 2025'!BB$16</f>
        <v>0</v>
      </c>
      <c r="AM77" s="293">
        <f>'Réserves 2025'!BA$16</f>
        <v>0</v>
      </c>
      <c r="AN77" s="294">
        <f>'Réserves 2024'!AZ16</f>
        <v>18.88</v>
      </c>
      <c r="AO77" s="295">
        <f>'Réserves 2024'!AY16</f>
        <v>0.91698113207547205</v>
      </c>
      <c r="AP77" s="296">
        <f t="shared" si="35"/>
        <v>-18.88</v>
      </c>
      <c r="AQ77" s="297">
        <f t="shared" si="35"/>
        <v>-0.91698113207547205</v>
      </c>
      <c r="AR77" s="298">
        <f t="shared" si="36"/>
        <v>0</v>
      </c>
      <c r="AS77" s="299">
        <f t="shared" si="36"/>
        <v>0</v>
      </c>
    </row>
    <row r="78" spans="1:45">
      <c r="A78" s="280" t="s">
        <v>232</v>
      </c>
      <c r="B78" s="281">
        <f>'Réserves 2025'!AX$18</f>
        <v>0</v>
      </c>
      <c r="C78" s="282">
        <f>'Réserves 2024'!AV18</f>
        <v>4.5069999999999997</v>
      </c>
      <c r="D78" s="281">
        <f t="shared" si="30"/>
        <v>0</v>
      </c>
      <c r="E78" s="345"/>
      <c r="F78" s="346"/>
      <c r="J78" s="280" t="s">
        <v>232</v>
      </c>
      <c r="K78" s="281">
        <f>'Réserves 2025'!AZ$18</f>
        <v>0</v>
      </c>
      <c r="L78" s="281">
        <f>'Réserves 2025'!BB$18</f>
        <v>0</v>
      </c>
      <c r="M78" s="346"/>
      <c r="Q78" s="280" t="s">
        <v>232</v>
      </c>
      <c r="R78" s="283">
        <f>'Réserves 2025'!AX$18</f>
        <v>0</v>
      </c>
      <c r="S78" s="284">
        <f>'Réserves 2025'!AW$18</f>
        <v>0</v>
      </c>
      <c r="T78" s="285">
        <f>'Réserves 2024'!AV18</f>
        <v>4.5069999999999997</v>
      </c>
      <c r="U78" s="286">
        <f>'Réserves 2024'!AU18</f>
        <v>0.94793910256410296</v>
      </c>
      <c r="V78" s="285">
        <f t="shared" si="31"/>
        <v>-4.5069999999999997</v>
      </c>
      <c r="W78" s="284">
        <f t="shared" si="31"/>
        <v>-0.94793910256410296</v>
      </c>
      <c r="X78" s="287">
        <f t="shared" si="32"/>
        <v>0</v>
      </c>
      <c r="Y78" s="288">
        <f t="shared" si="32"/>
        <v>0</v>
      </c>
      <c r="AA78" s="280" t="s">
        <v>232</v>
      </c>
      <c r="AB78" s="283">
        <f>'Réserves 2025'!AZ18</f>
        <v>0</v>
      </c>
      <c r="AC78" s="284">
        <f>'Réserves 2025'!AY$18</f>
        <v>0</v>
      </c>
      <c r="AD78" s="285">
        <f>'Réserves 2024'!AX18</f>
        <v>4.3</v>
      </c>
      <c r="AE78" s="286">
        <f>'Réserves 2024'!AW18</f>
        <v>0.90284455128205099</v>
      </c>
      <c r="AF78" s="285">
        <f t="shared" si="33"/>
        <v>-4.3</v>
      </c>
      <c r="AG78" s="284">
        <f t="shared" si="33"/>
        <v>-0.90284455128205099</v>
      </c>
      <c r="AH78" s="287">
        <f t="shared" si="34"/>
        <v>0</v>
      </c>
      <c r="AI78" s="288">
        <f t="shared" si="34"/>
        <v>0</v>
      </c>
      <c r="AK78" s="280" t="s">
        <v>232</v>
      </c>
      <c r="AL78" s="283">
        <f>'Réserves 2025'!BB18</f>
        <v>0</v>
      </c>
      <c r="AM78" s="284">
        <f>'Réserves 2025'!BA$18</f>
        <v>0</v>
      </c>
      <c r="AN78" s="285">
        <f>'Réserves 2024'!AZ18</f>
        <v>4.5830000000000002</v>
      </c>
      <c r="AO78" s="286">
        <f>'Réserves 2024'!AY18</f>
        <v>0.86137820512820495</v>
      </c>
      <c r="AP78" s="285">
        <f t="shared" si="35"/>
        <v>-4.5830000000000002</v>
      </c>
      <c r="AQ78" s="284">
        <f t="shared" si="35"/>
        <v>-0.86137820512820495</v>
      </c>
      <c r="AR78" s="287">
        <f t="shared" si="36"/>
        <v>0</v>
      </c>
      <c r="AS78" s="288">
        <f t="shared" si="36"/>
        <v>0</v>
      </c>
    </row>
    <row r="79" spans="1:45">
      <c r="A79" s="289" t="s">
        <v>233</v>
      </c>
      <c r="B79" s="290">
        <f>'Réserves 2025'!AX$31</f>
        <v>0</v>
      </c>
      <c r="C79" s="291">
        <f>'Réserves 2024'!AV31</f>
        <v>71.238</v>
      </c>
      <c r="D79" s="290">
        <f t="shared" si="30"/>
        <v>0</v>
      </c>
      <c r="E79" s="345"/>
      <c r="F79" s="346"/>
      <c r="J79" s="323" t="s">
        <v>233</v>
      </c>
      <c r="K79" s="324">
        <f>'Réserves 2025'!AZ$31</f>
        <v>0</v>
      </c>
      <c r="L79" s="324">
        <f>'Réserves 2025'!BB$31</f>
        <v>0</v>
      </c>
      <c r="M79" s="346"/>
      <c r="Q79" s="289" t="s">
        <v>233</v>
      </c>
      <c r="R79" s="292">
        <f>'Réserves 2025'!AX$31</f>
        <v>0</v>
      </c>
      <c r="S79" s="293">
        <f>'Réserves 2025'!AW$31</f>
        <v>0</v>
      </c>
      <c r="T79" s="294">
        <f>'Réserves 2024'!AV31</f>
        <v>71.238</v>
      </c>
      <c r="U79" s="295">
        <f>'Réserves 2024'!AU31</f>
        <v>0.55749023823358501</v>
      </c>
      <c r="V79" s="296">
        <f t="shared" si="31"/>
        <v>-71.238</v>
      </c>
      <c r="W79" s="297">
        <f t="shared" si="31"/>
        <v>-0.55749023823358501</v>
      </c>
      <c r="X79" s="298">
        <f t="shared" si="32"/>
        <v>0</v>
      </c>
      <c r="Y79" s="299">
        <f t="shared" si="32"/>
        <v>0</v>
      </c>
      <c r="AA79" s="289" t="s">
        <v>233</v>
      </c>
      <c r="AB79" s="292">
        <f>'Réserves 2025'!AZ$31</f>
        <v>0</v>
      </c>
      <c r="AC79" s="293">
        <f>'Réserves 2025'!AY$31</f>
        <v>0</v>
      </c>
      <c r="AD79" s="294">
        <f>'Réserves 2024'!AX31</f>
        <v>70.224000000000004</v>
      </c>
      <c r="AE79" s="295">
        <f>'Réserves 2024'!AW31</f>
        <v>0.517417199302731</v>
      </c>
      <c r="AF79" s="296">
        <f t="shared" si="33"/>
        <v>-70.224000000000004</v>
      </c>
      <c r="AG79" s="297">
        <f t="shared" si="33"/>
        <v>-0.517417199302731</v>
      </c>
      <c r="AH79" s="298">
        <f t="shared" si="34"/>
        <v>0</v>
      </c>
      <c r="AI79" s="299">
        <f t="shared" si="34"/>
        <v>0</v>
      </c>
      <c r="AK79" s="289" t="s">
        <v>233</v>
      </c>
      <c r="AL79" s="292">
        <f>'Réserves 2025'!BB$31</f>
        <v>0</v>
      </c>
      <c r="AM79" s="293">
        <f>'Réserves 2025'!BA$31</f>
        <v>0</v>
      </c>
      <c r="AN79" s="294">
        <f>'Réserves 2024'!AZ31</f>
        <v>68.185000000000002</v>
      </c>
      <c r="AO79" s="295">
        <f>'Réserves 2024'!AY31</f>
        <v>0.51005229517722195</v>
      </c>
      <c r="AP79" s="296">
        <f t="shared" si="35"/>
        <v>-68.185000000000002</v>
      </c>
      <c r="AQ79" s="297">
        <f t="shared" si="35"/>
        <v>-0.51005229517722195</v>
      </c>
      <c r="AR79" s="298">
        <f t="shared" si="36"/>
        <v>0</v>
      </c>
      <c r="AS79" s="299">
        <f t="shared" si="36"/>
        <v>0</v>
      </c>
    </row>
    <row r="80" spans="1:45">
      <c r="A80" s="280" t="s">
        <v>234</v>
      </c>
      <c r="B80" s="281">
        <f>'Réserves 2025'!AX$45</f>
        <v>0</v>
      </c>
      <c r="C80" s="282">
        <f>'Réserves 2024'!AV45</f>
        <v>8.08</v>
      </c>
      <c r="D80" s="281">
        <f t="shared" si="30"/>
        <v>0</v>
      </c>
      <c r="E80" s="345"/>
      <c r="F80" s="346"/>
      <c r="J80" s="280" t="s">
        <v>234</v>
      </c>
      <c r="K80" s="281">
        <f>'Réserves 2025'!AZ$45</f>
        <v>0</v>
      </c>
      <c r="L80" s="281">
        <f>'Réserves 2025'!BB$45</f>
        <v>0</v>
      </c>
      <c r="M80" s="346"/>
      <c r="Q80" s="280" t="s">
        <v>234</v>
      </c>
      <c r="R80" s="283">
        <f>'Réserves 2025'!AX$45</f>
        <v>0</v>
      </c>
      <c r="S80" s="284">
        <f>'Réserves 2025'!AW$45</f>
        <v>0</v>
      </c>
      <c r="T80" s="285">
        <f>'Réserves 2024'!AV45</f>
        <v>8.08</v>
      </c>
      <c r="U80" s="300">
        <f>'Réserves 2024'!AU45</f>
        <v>0.99390243902439002</v>
      </c>
      <c r="V80" s="285">
        <f t="shared" si="31"/>
        <v>-8.08</v>
      </c>
      <c r="W80" s="284">
        <f t="shared" si="31"/>
        <v>-0.99390243902439002</v>
      </c>
      <c r="X80" s="287">
        <f t="shared" si="32"/>
        <v>0</v>
      </c>
      <c r="Y80" s="288">
        <f t="shared" si="32"/>
        <v>0</v>
      </c>
      <c r="AA80" s="280" t="s">
        <v>234</v>
      </c>
      <c r="AB80" s="283">
        <f>'Réserves 2025'!AZ$45</f>
        <v>0</v>
      </c>
      <c r="AC80" s="284">
        <f>'Réserves 2025'!AY$45</f>
        <v>0</v>
      </c>
      <c r="AD80" s="285">
        <f>'Réserves 2024'!AX45</f>
        <v>7.84</v>
      </c>
      <c r="AE80" s="300">
        <f>'Réserves 2024'!AW45</f>
        <v>0.98536585365853702</v>
      </c>
      <c r="AF80" s="285">
        <f t="shared" si="33"/>
        <v>-7.84</v>
      </c>
      <c r="AG80" s="284">
        <f t="shared" si="33"/>
        <v>-0.98536585365853702</v>
      </c>
      <c r="AH80" s="287">
        <f t="shared" si="34"/>
        <v>0</v>
      </c>
      <c r="AI80" s="288">
        <f t="shared" si="34"/>
        <v>0</v>
      </c>
      <c r="AK80" s="280" t="s">
        <v>234</v>
      </c>
      <c r="AL80" s="283">
        <f>'Réserves 2025'!BB$45</f>
        <v>0</v>
      </c>
      <c r="AM80" s="284">
        <f>'Réserves 2025'!BA$45</f>
        <v>0</v>
      </c>
      <c r="AN80" s="285">
        <f>'Réserves 2024'!AZ45</f>
        <v>7.72</v>
      </c>
      <c r="AO80" s="300">
        <f>'Réserves 2024'!AY45</f>
        <v>0.95609756097561005</v>
      </c>
      <c r="AP80" s="285">
        <f t="shared" si="35"/>
        <v>-7.72</v>
      </c>
      <c r="AQ80" s="284">
        <f t="shared" si="35"/>
        <v>-0.95609756097561005</v>
      </c>
      <c r="AR80" s="287">
        <f t="shared" si="36"/>
        <v>0</v>
      </c>
      <c r="AS80" s="288">
        <f t="shared" si="36"/>
        <v>0</v>
      </c>
    </row>
    <row r="81" spans="1:45">
      <c r="A81" s="289" t="s">
        <v>236</v>
      </c>
      <c r="B81" s="290">
        <f>'Réserves 2025'!AX$43</f>
        <v>0</v>
      </c>
      <c r="C81" s="291">
        <f>'Réserves 2024'!AV43</f>
        <v>38.521000000000001</v>
      </c>
      <c r="D81" s="290">
        <f t="shared" si="30"/>
        <v>0</v>
      </c>
      <c r="E81" s="345"/>
      <c r="F81" s="346"/>
      <c r="J81" s="323" t="s">
        <v>236</v>
      </c>
      <c r="K81" s="324">
        <f>'Réserves 2025'!AZ$43</f>
        <v>0</v>
      </c>
      <c r="L81" s="324">
        <f>'Réserves 2025'!BB$43</f>
        <v>0</v>
      </c>
      <c r="M81" s="346"/>
      <c r="Q81" s="289" t="s">
        <v>236</v>
      </c>
      <c r="R81" s="292">
        <f>'Réserves 2025'!AX$43</f>
        <v>0</v>
      </c>
      <c r="S81" s="293">
        <f>'Réserves 2025'!AW$43</f>
        <v>0</v>
      </c>
      <c r="T81" s="294">
        <f>'Réserves 2024'!AV43</f>
        <v>38.521000000000001</v>
      </c>
      <c r="U81" s="295">
        <f>'Réserves 2024'!AU43</f>
        <v>0.65351184049521405</v>
      </c>
      <c r="V81" s="296">
        <f t="shared" si="31"/>
        <v>-38.521000000000001</v>
      </c>
      <c r="W81" s="297">
        <f t="shared" si="31"/>
        <v>-0.65351184049521405</v>
      </c>
      <c r="X81" s="298">
        <f t="shared" si="32"/>
        <v>0</v>
      </c>
      <c r="Y81" s="299">
        <f t="shared" si="32"/>
        <v>0</v>
      </c>
      <c r="AA81" s="289" t="s">
        <v>236</v>
      </c>
      <c r="AB81" s="292">
        <f>'Réserves 2025'!AZ$43</f>
        <v>0</v>
      </c>
      <c r="AC81" s="293">
        <f>'Réserves 2025'!AY$43</f>
        <v>0</v>
      </c>
      <c r="AD81" s="294">
        <f>'Réserves 2024'!AX43</f>
        <v>38.978999999999999</v>
      </c>
      <c r="AE81" s="295">
        <f>'Réserves 2024'!AW43</f>
        <v>0.55453825667602397</v>
      </c>
      <c r="AF81" s="296">
        <f t="shared" si="33"/>
        <v>-38.978999999999999</v>
      </c>
      <c r="AG81" s="297">
        <f t="shared" si="33"/>
        <v>-0.55453825667602397</v>
      </c>
      <c r="AH81" s="298">
        <f t="shared" si="34"/>
        <v>0</v>
      </c>
      <c r="AI81" s="299">
        <f t="shared" si="34"/>
        <v>0</v>
      </c>
      <c r="AK81" s="289" t="s">
        <v>236</v>
      </c>
      <c r="AL81" s="292">
        <f>'Réserves 2025'!BB$43</f>
        <v>0</v>
      </c>
      <c r="AM81" s="293">
        <f>'Réserves 2025'!BA$43</f>
        <v>0</v>
      </c>
      <c r="AN81" s="294">
        <f>'Réserves 2024'!AZ43</f>
        <v>38.780999999999999</v>
      </c>
      <c r="AO81" s="295">
        <f>'Réserves 2024'!AY43</f>
        <v>0.56113150507449805</v>
      </c>
      <c r="AP81" s="296">
        <f t="shared" si="35"/>
        <v>-38.780999999999999</v>
      </c>
      <c r="AQ81" s="297">
        <f t="shared" si="35"/>
        <v>-0.56113150507449805</v>
      </c>
      <c r="AR81" s="298">
        <f t="shared" si="36"/>
        <v>0</v>
      </c>
      <c r="AS81" s="299">
        <f t="shared" si="36"/>
        <v>0</v>
      </c>
    </row>
    <row r="82" spans="1:45">
      <c r="A82" s="280" t="s">
        <v>237</v>
      </c>
      <c r="B82" s="281">
        <f>'Réserves 2025'!AX$58</f>
        <v>0</v>
      </c>
      <c r="C82" s="282">
        <f>'Réserves 2024'!AV58</f>
        <v>62.356000000000002</v>
      </c>
      <c r="D82" s="281">
        <f t="shared" si="30"/>
        <v>0</v>
      </c>
      <c r="E82" s="345"/>
      <c r="F82" s="346"/>
      <c r="J82" s="280" t="s">
        <v>237</v>
      </c>
      <c r="K82" s="281">
        <f>'Réserves 2025'!AZ$58</f>
        <v>0</v>
      </c>
      <c r="L82" s="281">
        <f>'Réserves 2025'!BB$58</f>
        <v>0</v>
      </c>
      <c r="M82" s="346"/>
      <c r="Q82" s="280" t="s">
        <v>237</v>
      </c>
      <c r="R82" s="283">
        <f>'Réserves 2025'!AX$58</f>
        <v>0</v>
      </c>
      <c r="S82" s="284">
        <f>'Réserves 2025'!AW$58</f>
        <v>0</v>
      </c>
      <c r="T82" s="285">
        <f>'Réserves 2024'!AV58</f>
        <v>62.356000000000002</v>
      </c>
      <c r="U82" s="286">
        <f>'Réserves 2024'!AU58</f>
        <v>0.85471772296698001</v>
      </c>
      <c r="V82" s="285">
        <f t="shared" si="31"/>
        <v>-62.356000000000002</v>
      </c>
      <c r="W82" s="284">
        <f t="shared" si="31"/>
        <v>-0.85471772296698001</v>
      </c>
      <c r="X82" s="287">
        <f t="shared" si="32"/>
        <v>0</v>
      </c>
      <c r="Y82" s="288">
        <f t="shared" si="32"/>
        <v>0</v>
      </c>
      <c r="AA82" s="280" t="s">
        <v>237</v>
      </c>
      <c r="AB82" s="283">
        <f>'Réserves 2025'!AZ$58</f>
        <v>0</v>
      </c>
      <c r="AC82" s="284">
        <f>'Réserves 2025'!AY$58</f>
        <v>0</v>
      </c>
      <c r="AD82" s="285">
        <f>'Réserves 2024'!AX58</f>
        <v>61.273000000000003</v>
      </c>
      <c r="AE82" s="286">
        <f>'Réserves 2024'!AW58</f>
        <v>0.80146009793966799</v>
      </c>
      <c r="AF82" s="285">
        <f t="shared" si="33"/>
        <v>-61.273000000000003</v>
      </c>
      <c r="AG82" s="284">
        <f t="shared" si="33"/>
        <v>-0.80146009793966799</v>
      </c>
      <c r="AH82" s="287">
        <f t="shared" si="34"/>
        <v>0</v>
      </c>
      <c r="AI82" s="288">
        <f t="shared" si="34"/>
        <v>0</v>
      </c>
      <c r="AK82" s="280" t="s">
        <v>237</v>
      </c>
      <c r="AL82" s="283">
        <f>'Réserves 2025'!BB$58</f>
        <v>0</v>
      </c>
      <c r="AM82" s="284">
        <f>'Réserves 2025'!BA$58</f>
        <v>0</v>
      </c>
      <c r="AN82" s="285">
        <f>'Réserves 2024'!AZ58</f>
        <v>59.646999999999998</v>
      </c>
      <c r="AO82" s="286">
        <f>'Réserves 2024'!AY48</f>
        <v>0.777925531914894</v>
      </c>
      <c r="AP82" s="285">
        <f t="shared" si="35"/>
        <v>-59.646999999999998</v>
      </c>
      <c r="AQ82" s="284">
        <f t="shared" si="35"/>
        <v>-0.777925531914894</v>
      </c>
      <c r="AR82" s="287">
        <f t="shared" si="36"/>
        <v>0</v>
      </c>
      <c r="AS82" s="288">
        <f t="shared" si="36"/>
        <v>0</v>
      </c>
    </row>
    <row r="83" spans="1:45">
      <c r="A83" s="302" t="s">
        <v>238</v>
      </c>
      <c r="B83" s="303">
        <f>'Réserves 2025'!AX$60</f>
        <v>0</v>
      </c>
      <c r="C83" s="304">
        <f>'Réserves 2024'!AV60</f>
        <v>241.857</v>
      </c>
      <c r="D83" s="303">
        <f t="shared" si="30"/>
        <v>0</v>
      </c>
      <c r="F83" s="346"/>
      <c r="J83" s="148" t="s">
        <v>238</v>
      </c>
      <c r="K83" s="325">
        <f>'Réserves 2025'!AZ$60</f>
        <v>0</v>
      </c>
      <c r="L83" s="325">
        <f>'Réserves 2025'!BB$60</f>
        <v>0</v>
      </c>
      <c r="M83" s="346"/>
      <c r="Q83" s="302" t="s">
        <v>238</v>
      </c>
      <c r="R83" s="305">
        <f>'Réserves 2025'!AX$60</f>
        <v>0</v>
      </c>
      <c r="S83" s="306">
        <f>'Réserves 2025'!AW$60</f>
        <v>0</v>
      </c>
      <c r="T83" s="307">
        <f>'Réserves 2024'!AV60</f>
        <v>241.857</v>
      </c>
      <c r="U83" s="308">
        <f>'Réserves 2024'!AU60</f>
        <v>0.683916603952894</v>
      </c>
      <c r="V83" s="309">
        <f t="shared" si="31"/>
        <v>-241.857</v>
      </c>
      <c r="W83" s="310">
        <f t="shared" si="31"/>
        <v>-0.683916603952894</v>
      </c>
      <c r="X83" s="311">
        <f t="shared" si="32"/>
        <v>0</v>
      </c>
      <c r="Y83" s="312">
        <f t="shared" si="32"/>
        <v>0</v>
      </c>
      <c r="AA83" s="302" t="s">
        <v>238</v>
      </c>
      <c r="AB83" s="305">
        <f>'Réserves 2025'!AZ$60</f>
        <v>0</v>
      </c>
      <c r="AC83" s="306">
        <f>'Réserves 2025'!AY$60</f>
        <v>0</v>
      </c>
      <c r="AD83" s="307">
        <f>'Réserves 2024'!AX60</f>
        <v>240.72300000000001</v>
      </c>
      <c r="AE83" s="308">
        <f>'Réserves 2024'!AW60</f>
        <v>0.62120538867556196</v>
      </c>
      <c r="AF83" s="309">
        <f t="shared" si="33"/>
        <v>-240.72300000000001</v>
      </c>
      <c r="AG83" s="310">
        <f t="shared" si="33"/>
        <v>-0.62120538867556196</v>
      </c>
      <c r="AH83" s="311">
        <f t="shared" si="34"/>
        <v>0</v>
      </c>
      <c r="AI83" s="312">
        <f t="shared" si="34"/>
        <v>0</v>
      </c>
      <c r="AK83" s="302" t="s">
        <v>238</v>
      </c>
      <c r="AL83" s="305">
        <f>'Réserves 2025'!BB$60</f>
        <v>0</v>
      </c>
      <c r="AM83" s="306">
        <f>'Réserves 2025'!BA$60</f>
        <v>0</v>
      </c>
      <c r="AN83" s="307">
        <f>'Réserves 2024'!AZ60</f>
        <v>236.767</v>
      </c>
      <c r="AO83" s="308">
        <f>'Réserves 2024'!AY60</f>
        <v>0.61829272991125905</v>
      </c>
      <c r="AP83" s="309">
        <f t="shared" si="35"/>
        <v>-236.767</v>
      </c>
      <c r="AQ83" s="310">
        <f t="shared" si="35"/>
        <v>-0.61829272991125905</v>
      </c>
      <c r="AR83" s="311">
        <f t="shared" si="36"/>
        <v>0</v>
      </c>
      <c r="AS83" s="312">
        <f t="shared" si="36"/>
        <v>0</v>
      </c>
    </row>
    <row r="84" spans="1:45">
      <c r="F84" s="343"/>
      <c r="M84" s="343"/>
      <c r="P84" s="344"/>
      <c r="AE84" s="272"/>
      <c r="AO84" s="272"/>
    </row>
    <row r="85" spans="1:45">
      <c r="A85" s="302" t="s">
        <v>239</v>
      </c>
      <c r="B85" s="326">
        <f>'Réserves 2025'!AX$73</f>
        <v>0</v>
      </c>
      <c r="C85" s="327">
        <f>'Réserves 2024'!AV73</f>
        <v>105.65428</v>
      </c>
      <c r="D85" s="327">
        <f>B71</f>
        <v>0</v>
      </c>
      <c r="F85" s="343"/>
      <c r="J85" s="328" t="s">
        <v>239</v>
      </c>
      <c r="K85" s="329">
        <f>'Réserves 2025'!AZ$73</f>
        <v>0</v>
      </c>
      <c r="L85" s="329">
        <f>'Réserves 2025'!BB$73</f>
        <v>0</v>
      </c>
      <c r="M85" s="343"/>
      <c r="P85" s="344"/>
      <c r="Q85" s="302" t="s">
        <v>239</v>
      </c>
      <c r="R85" s="326">
        <f>'Réserves 2025'!AX$73</f>
        <v>0</v>
      </c>
      <c r="S85" s="306">
        <f>'Réserves 2025'!AW$73</f>
        <v>0</v>
      </c>
      <c r="T85" s="307">
        <f>'Réserves 2024'!AV73</f>
        <v>105.65428</v>
      </c>
      <c r="U85" s="308">
        <f>'Réserves 2024'!AU73</f>
        <v>0.79461915801498495</v>
      </c>
      <c r="V85" s="309">
        <f>R85-T85</f>
        <v>-105.65428</v>
      </c>
      <c r="W85" s="310">
        <f>S85-U85</f>
        <v>-0.79461915801498495</v>
      </c>
      <c r="X85" s="311">
        <f>R85-R71</f>
        <v>0</v>
      </c>
      <c r="Y85" s="312">
        <f>S85-S71</f>
        <v>0</v>
      </c>
      <c r="AA85" s="302" t="s">
        <v>239</v>
      </c>
      <c r="AB85" s="326">
        <f>'Réserves 2025'!AZ$73</f>
        <v>0</v>
      </c>
      <c r="AC85" s="306">
        <f>'Réserves 2025'!AY$73</f>
        <v>0</v>
      </c>
      <c r="AD85" s="307">
        <f>'Réserves 2024'!AX73</f>
        <v>104.15428</v>
      </c>
      <c r="AE85" s="308">
        <f>'Réserves 2024'!AW73</f>
        <v>0.73245391585266895</v>
      </c>
      <c r="AF85" s="309">
        <f>AB85-AD85</f>
        <v>-104.15428</v>
      </c>
      <c r="AG85" s="310">
        <f>AC85-AE85</f>
        <v>-0.73245391585266895</v>
      </c>
      <c r="AH85" s="311">
        <f>AB85-R85</f>
        <v>0</v>
      </c>
      <c r="AI85" s="312">
        <f>AC85-S85</f>
        <v>0</v>
      </c>
      <c r="AK85" s="302" t="s">
        <v>239</v>
      </c>
      <c r="AL85" s="326">
        <f>'Réserves 2025'!BB$73</f>
        <v>0</v>
      </c>
      <c r="AM85" s="306">
        <f>'Réserves 2025'!BA$73</f>
        <v>0</v>
      </c>
      <c r="AN85" s="307">
        <f>'Réserves 2024'!AZ70</f>
        <v>47.262279999999997</v>
      </c>
      <c r="AO85" s="308">
        <f>'Réserves 2024'!AY70</f>
        <v>0.88788803306406205</v>
      </c>
      <c r="AP85" s="309">
        <f>AL85-AN85</f>
        <v>-47.262279999999997</v>
      </c>
      <c r="AQ85" s="310">
        <f>AM85-AO85</f>
        <v>-0.88788803306406205</v>
      </c>
      <c r="AR85" s="311">
        <f>AL85-AB85</f>
        <v>0</v>
      </c>
      <c r="AS85" s="312">
        <f>AM85-AM71</f>
        <v>0</v>
      </c>
    </row>
    <row r="86" spans="1:45">
      <c r="F86" s="272"/>
      <c r="M86" s="272"/>
    </row>
    <row r="87" spans="1:45">
      <c r="A87" s="72" t="s">
        <v>323</v>
      </c>
    </row>
    <row r="88" spans="1:45">
      <c r="R88" s="431" t="s">
        <v>324</v>
      </c>
      <c r="S88" s="431"/>
      <c r="T88" s="428" t="s">
        <v>325</v>
      </c>
      <c r="U88" s="428"/>
      <c r="V88" s="429" t="s">
        <v>326</v>
      </c>
      <c r="W88" s="429"/>
      <c r="X88" s="430" t="s">
        <v>327</v>
      </c>
      <c r="Y88" s="430"/>
      <c r="AB88" s="431" t="s">
        <v>328</v>
      </c>
      <c r="AC88" s="431"/>
      <c r="AD88" s="428" t="s">
        <v>329</v>
      </c>
      <c r="AE88" s="428"/>
      <c r="AF88" s="429" t="s">
        <v>330</v>
      </c>
      <c r="AG88" s="429"/>
      <c r="AH88" s="430" t="s">
        <v>331</v>
      </c>
      <c r="AI88" s="430"/>
      <c r="AL88" s="431" t="s">
        <v>332</v>
      </c>
      <c r="AM88" s="431"/>
      <c r="AN88" s="428" t="s">
        <v>333</v>
      </c>
      <c r="AO88" s="428"/>
      <c r="AP88" s="429" t="s">
        <v>334</v>
      </c>
      <c r="AQ88" s="429"/>
      <c r="AR88" s="436" t="s">
        <v>335</v>
      </c>
      <c r="AS88" s="436"/>
    </row>
    <row r="89" spans="1:45" ht="38.25">
      <c r="A89" s="273" t="s">
        <v>222</v>
      </c>
      <c r="B89" s="274" t="s">
        <v>336</v>
      </c>
      <c r="C89" s="273" t="s">
        <v>337</v>
      </c>
      <c r="D89" s="274" t="s">
        <v>319</v>
      </c>
      <c r="F89" s="270"/>
      <c r="J89" s="320" t="s">
        <v>269</v>
      </c>
      <c r="K89" s="321" t="s">
        <v>338</v>
      </c>
      <c r="L89" s="321" t="s">
        <v>339</v>
      </c>
      <c r="M89" s="270"/>
      <c r="Q89" s="273" t="s">
        <v>222</v>
      </c>
      <c r="R89" s="276" t="s">
        <v>226</v>
      </c>
      <c r="S89" s="276" t="s">
        <v>227</v>
      </c>
      <c r="T89" s="277" t="s">
        <v>226</v>
      </c>
      <c r="U89" s="277" t="s">
        <v>227</v>
      </c>
      <c r="V89" s="278" t="s">
        <v>228</v>
      </c>
      <c r="W89" s="278" t="s">
        <v>229</v>
      </c>
      <c r="X89" s="279" t="s">
        <v>228</v>
      </c>
      <c r="Y89" s="279" t="s">
        <v>229</v>
      </c>
      <c r="AA89" s="273" t="s">
        <v>222</v>
      </c>
      <c r="AB89" s="276" t="s">
        <v>226</v>
      </c>
      <c r="AC89" s="276" t="s">
        <v>227</v>
      </c>
      <c r="AD89" s="277" t="s">
        <v>226</v>
      </c>
      <c r="AE89" s="277" t="s">
        <v>227</v>
      </c>
      <c r="AF89" s="278" t="s">
        <v>228</v>
      </c>
      <c r="AG89" s="278" t="s">
        <v>229</v>
      </c>
      <c r="AH89" s="279" t="s">
        <v>228</v>
      </c>
      <c r="AI89" s="279" t="s">
        <v>229</v>
      </c>
      <c r="AK89" s="273" t="s">
        <v>222</v>
      </c>
      <c r="AL89" s="276" t="s">
        <v>226</v>
      </c>
      <c r="AM89" s="276" t="s">
        <v>227</v>
      </c>
      <c r="AN89" s="277" t="s">
        <v>226</v>
      </c>
      <c r="AO89" s="277" t="s">
        <v>227</v>
      </c>
      <c r="AP89" s="278" t="s">
        <v>228</v>
      </c>
      <c r="AQ89" s="278" t="s">
        <v>229</v>
      </c>
      <c r="AR89" s="279" t="s">
        <v>228</v>
      </c>
      <c r="AS89" s="279" t="s">
        <v>229</v>
      </c>
    </row>
    <row r="90" spans="1:45">
      <c r="A90" s="280" t="s">
        <v>230</v>
      </c>
      <c r="B90" s="281">
        <f>'Réserves 2025'!BD$14</f>
        <v>0</v>
      </c>
      <c r="C90" s="282">
        <f>'Réserves 2024'!BB14</f>
        <v>39.28</v>
      </c>
      <c r="D90" s="281">
        <f t="shared" ref="D90:D97" si="37">B76</f>
        <v>0</v>
      </c>
      <c r="E90" s="345"/>
      <c r="F90" s="346"/>
      <c r="J90" s="280" t="s">
        <v>230</v>
      </c>
      <c r="K90" s="281">
        <f>'Réserves 2025'!BF$14</f>
        <v>0</v>
      </c>
      <c r="L90" s="281">
        <f>'Réserves 2025'!BF$14</f>
        <v>0</v>
      </c>
      <c r="M90" s="346"/>
      <c r="Q90" s="280" t="s">
        <v>230</v>
      </c>
      <c r="R90" s="283">
        <f>'Réserves 2025'!BD$14</f>
        <v>0</v>
      </c>
      <c r="S90" s="284">
        <f>'Réserves 2025'!BC$14</f>
        <v>0</v>
      </c>
      <c r="T90" s="285">
        <f>'Réserves 2024'!BB14</f>
        <v>39.28</v>
      </c>
      <c r="U90" s="286">
        <f>'Réserves 2024'!BA14</f>
        <v>0.55676834059575697</v>
      </c>
      <c r="V90" s="285">
        <f t="shared" ref="V90:W97" si="38">R90-T90</f>
        <v>-39.28</v>
      </c>
      <c r="W90" s="284">
        <f t="shared" si="38"/>
        <v>-0.55676834059575697</v>
      </c>
      <c r="X90" s="287">
        <f t="shared" ref="X90:Y97" si="39">R90-R76</f>
        <v>0</v>
      </c>
      <c r="Y90" s="288">
        <f t="shared" si="39"/>
        <v>0</v>
      </c>
      <c r="AA90" s="280" t="s">
        <v>230</v>
      </c>
      <c r="AB90" s="283">
        <f>'Réserves 2025'!BF$14</f>
        <v>0</v>
      </c>
      <c r="AC90" s="284">
        <f>'Réserves 2025'!BE$14</f>
        <v>0</v>
      </c>
      <c r="AD90" s="285">
        <f>'Réserves 2024'!BD14</f>
        <v>40.634</v>
      </c>
      <c r="AE90" s="286">
        <f>'Réserves 2024'!BC14</f>
        <v>0.56118294163868798</v>
      </c>
      <c r="AF90" s="285">
        <f t="shared" ref="AF90:AG97" si="40">AB90-AD90</f>
        <v>-40.634</v>
      </c>
      <c r="AG90" s="284">
        <f t="shared" si="40"/>
        <v>-0.56118294163868798</v>
      </c>
      <c r="AH90" s="287">
        <f t="shared" ref="AH90:AI97" si="41">AB90-R90</f>
        <v>0</v>
      </c>
      <c r="AI90" s="288">
        <f t="shared" si="41"/>
        <v>0</v>
      </c>
      <c r="AK90" s="280" t="s">
        <v>230</v>
      </c>
      <c r="AL90" s="283">
        <f>'Réserves 2025'!BH14</f>
        <v>0</v>
      </c>
      <c r="AM90" s="284">
        <f>'Réserves 2025'!BG$14</f>
        <v>0</v>
      </c>
      <c r="AN90" s="285">
        <f>'Réserves 2024'!BF14</f>
        <v>46.683999999999997</v>
      </c>
      <c r="AO90" s="286">
        <f>'Réserves 2024'!BE14</f>
        <v>0.58052718051289398</v>
      </c>
      <c r="AP90" s="285">
        <f t="shared" ref="AP90:AQ97" si="42">AL90-AN90</f>
        <v>-46.683999999999997</v>
      </c>
      <c r="AQ90" s="284">
        <f t="shared" si="42"/>
        <v>-0.58052718051289398</v>
      </c>
      <c r="AR90" s="287">
        <f t="shared" ref="AR90:AS97" si="43">AL90-AB90</f>
        <v>0</v>
      </c>
      <c r="AS90" s="288">
        <f t="shared" si="43"/>
        <v>0</v>
      </c>
    </row>
    <row r="91" spans="1:45">
      <c r="A91" s="289" t="s">
        <v>231</v>
      </c>
      <c r="B91" s="290">
        <f>'Réserves 2025'!BD$16</f>
        <v>0</v>
      </c>
      <c r="C91" s="291">
        <f>'Réserves 2024'!BB16</f>
        <v>18.149999999999999</v>
      </c>
      <c r="D91" s="290">
        <f t="shared" si="37"/>
        <v>0</v>
      </c>
      <c r="E91" s="345"/>
      <c r="F91" s="346"/>
      <c r="J91" s="323" t="s">
        <v>231</v>
      </c>
      <c r="K91" s="324">
        <f>'Réserves 2025'!BF$16</f>
        <v>0</v>
      </c>
      <c r="L91" s="324">
        <f>'Réserves 2025'!BH$16</f>
        <v>0</v>
      </c>
      <c r="M91" s="346"/>
      <c r="Q91" s="289" t="s">
        <v>231</v>
      </c>
      <c r="R91" s="292">
        <f>'Réserves 2025'!BD$16</f>
        <v>0</v>
      </c>
      <c r="S91" s="293">
        <f>'Réserves 2025'!BC$16</f>
        <v>0</v>
      </c>
      <c r="T91" s="294">
        <f>'Réserves 2024'!BB16</f>
        <v>18.149999999999999</v>
      </c>
      <c r="U91" s="295">
        <f>'Réserves 2024'!BA16</f>
        <v>0.89056603773584897</v>
      </c>
      <c r="V91" s="296">
        <f t="shared" si="38"/>
        <v>-18.149999999999999</v>
      </c>
      <c r="W91" s="297">
        <f t="shared" si="38"/>
        <v>-0.89056603773584897</v>
      </c>
      <c r="X91" s="298">
        <f t="shared" si="39"/>
        <v>0</v>
      </c>
      <c r="Y91" s="299">
        <f t="shared" si="39"/>
        <v>0</v>
      </c>
      <c r="AA91" s="289" t="s">
        <v>231</v>
      </c>
      <c r="AB91" s="292">
        <f>'Réserves 2025'!BF$16</f>
        <v>0</v>
      </c>
      <c r="AC91" s="293">
        <f>'Réserves 2025'!BE$16</f>
        <v>0</v>
      </c>
      <c r="AD91" s="294">
        <f>'Réserves 2024'!BD16</f>
        <v>19.13</v>
      </c>
      <c r="AE91" s="295">
        <f>'Réserves 2024'!BC16</f>
        <v>0.85613207547169801</v>
      </c>
      <c r="AF91" s="296">
        <f t="shared" si="40"/>
        <v>-19.13</v>
      </c>
      <c r="AG91" s="297">
        <f t="shared" si="40"/>
        <v>-0.85613207547169801</v>
      </c>
      <c r="AH91" s="298">
        <f t="shared" si="41"/>
        <v>0</v>
      </c>
      <c r="AI91" s="299">
        <f t="shared" si="41"/>
        <v>0</v>
      </c>
      <c r="AK91" s="289" t="s">
        <v>231</v>
      </c>
      <c r="AL91" s="292">
        <f>'Réserves 2025'!BH$16</f>
        <v>0</v>
      </c>
      <c r="AM91" s="292">
        <f>'Réserves 2025'!BG$16</f>
        <v>0</v>
      </c>
      <c r="AN91" s="294">
        <f>'Réserves 2024'!BF16</f>
        <v>19.13</v>
      </c>
      <c r="AO91" s="295">
        <f>'Réserves 2024'!BE16</f>
        <v>0.90235849056603801</v>
      </c>
      <c r="AP91" s="296">
        <f t="shared" si="42"/>
        <v>-19.13</v>
      </c>
      <c r="AQ91" s="297">
        <f t="shared" si="42"/>
        <v>-0.90235849056603801</v>
      </c>
      <c r="AR91" s="298">
        <f t="shared" si="43"/>
        <v>0</v>
      </c>
      <c r="AS91" s="299">
        <f t="shared" si="43"/>
        <v>0</v>
      </c>
    </row>
    <row r="92" spans="1:45">
      <c r="A92" s="280" t="s">
        <v>232</v>
      </c>
      <c r="B92" s="281">
        <f>'Réserves 2025'!BD$18</f>
        <v>0</v>
      </c>
      <c r="C92" s="282">
        <f>'Réserves 2024'!BB18</f>
        <v>4.7510000000000003</v>
      </c>
      <c r="D92" s="281">
        <f t="shared" si="37"/>
        <v>0</v>
      </c>
      <c r="E92" s="345"/>
      <c r="F92" s="346"/>
      <c r="J92" s="280" t="s">
        <v>232</v>
      </c>
      <c r="K92" s="281">
        <f>'Réserves 2025'!AZ$18</f>
        <v>0</v>
      </c>
      <c r="L92" s="281">
        <f>'Réserves 2025'!BH$18</f>
        <v>0</v>
      </c>
      <c r="M92" s="346"/>
      <c r="Q92" s="280" t="s">
        <v>232</v>
      </c>
      <c r="R92" s="283">
        <f>'Réserves 2025'!BD$18</f>
        <v>0</v>
      </c>
      <c r="S92" s="284">
        <f>'Réserves 2025'!BC$18</f>
        <v>0</v>
      </c>
      <c r="T92" s="285">
        <f>'Réserves 2024'!BB18</f>
        <v>4.7510000000000003</v>
      </c>
      <c r="U92" s="286">
        <f>'Réserves 2024'!BA18</f>
        <v>0.91806891025641002</v>
      </c>
      <c r="V92" s="285">
        <f t="shared" si="38"/>
        <v>-4.7510000000000003</v>
      </c>
      <c r="W92" s="284">
        <f t="shared" si="38"/>
        <v>-0.91806891025641002</v>
      </c>
      <c r="X92" s="287">
        <f t="shared" si="39"/>
        <v>0</v>
      </c>
      <c r="Y92" s="288">
        <f t="shared" si="39"/>
        <v>0</v>
      </c>
      <c r="AA92" s="280" t="s">
        <v>232</v>
      </c>
      <c r="AB92" s="283">
        <f>'Réserves 2025'!BF$18</f>
        <v>0</v>
      </c>
      <c r="AC92" s="284">
        <f>'Réserves 2025'!BE$18</f>
        <v>0</v>
      </c>
      <c r="AD92" s="285">
        <f>'Réserves 2024'!BD18</f>
        <v>4.9477760000000002</v>
      </c>
      <c r="AE92" s="286">
        <f>'Réserves 2024'!BC18</f>
        <v>0.95172275641025605</v>
      </c>
      <c r="AF92" s="285">
        <f t="shared" si="40"/>
        <v>-4.9477760000000002</v>
      </c>
      <c r="AG92" s="284">
        <f t="shared" si="40"/>
        <v>-0.95172275641025605</v>
      </c>
      <c r="AH92" s="287">
        <f t="shared" si="41"/>
        <v>0</v>
      </c>
      <c r="AI92" s="288">
        <f t="shared" si="41"/>
        <v>0</v>
      </c>
      <c r="AK92" s="280" t="s">
        <v>232</v>
      </c>
      <c r="AL92" s="283">
        <f>'Réserves 2025'!BH31</f>
        <v>0</v>
      </c>
      <c r="AM92" s="284">
        <f>'Réserves 2025'!BG$31</f>
        <v>0</v>
      </c>
      <c r="AN92" s="285">
        <f>'Réserves 2024'!BF18</f>
        <v>5.0156049999999999</v>
      </c>
      <c r="AO92" s="286">
        <f>'Réserves 2024'!BE18</f>
        <v>0.99114102564102602</v>
      </c>
      <c r="AP92" s="285">
        <f t="shared" si="42"/>
        <v>-5.0156049999999999</v>
      </c>
      <c r="AQ92" s="284">
        <f t="shared" si="42"/>
        <v>-0.99114102564102602</v>
      </c>
      <c r="AR92" s="287">
        <f t="shared" si="43"/>
        <v>0</v>
      </c>
      <c r="AS92" s="288">
        <f t="shared" si="43"/>
        <v>0</v>
      </c>
    </row>
    <row r="93" spans="1:45">
      <c r="A93" s="289" t="s">
        <v>233</v>
      </c>
      <c r="B93" s="290">
        <f>'Réserves 2025'!BD$31</f>
        <v>0</v>
      </c>
      <c r="C93" s="291">
        <f>'Réserves 2024'!BB31</f>
        <v>66.055000000000007</v>
      </c>
      <c r="D93" s="290">
        <f t="shared" si="37"/>
        <v>0</v>
      </c>
      <c r="E93" s="345"/>
      <c r="F93" s="346"/>
      <c r="J93" s="323" t="s">
        <v>233</v>
      </c>
      <c r="K93" s="324">
        <f>'Réserves 2025'!BF$31</f>
        <v>0</v>
      </c>
      <c r="L93" s="324">
        <f>'Réserves 2025'!BH$31</f>
        <v>0</v>
      </c>
      <c r="M93" s="346"/>
      <c r="Q93" s="289" t="s">
        <v>233</v>
      </c>
      <c r="R93" s="292">
        <f>'Réserves 2025'!BD$31</f>
        <v>0</v>
      </c>
      <c r="S93" s="293">
        <f>'Réserves 2025'!BC$31</f>
        <v>0</v>
      </c>
      <c r="T93" s="294">
        <f>'Réserves 2024'!BB31</f>
        <v>66.055000000000007</v>
      </c>
      <c r="U93" s="295">
        <f>'Réserves 2024'!BA31</f>
        <v>0.49524259151656003</v>
      </c>
      <c r="V93" s="296">
        <f t="shared" si="38"/>
        <v>-66.055000000000007</v>
      </c>
      <c r="W93" s="297">
        <f t="shared" si="38"/>
        <v>-0.49524259151656003</v>
      </c>
      <c r="X93" s="298">
        <f t="shared" si="39"/>
        <v>0</v>
      </c>
      <c r="Y93" s="299">
        <f t="shared" si="39"/>
        <v>0</v>
      </c>
      <c r="AA93" s="289" t="s">
        <v>233</v>
      </c>
      <c r="AB93" s="292">
        <f>'Réserves 2025'!BF$31</f>
        <v>0</v>
      </c>
      <c r="AC93" s="293">
        <f>'Réserves 2025'!BE$31</f>
        <v>0</v>
      </c>
      <c r="AD93" s="294">
        <f>'Réserves 2024'!BD31</f>
        <v>64.096999999999994</v>
      </c>
      <c r="AE93" s="295">
        <f>'Réserves 2024'!BC31</f>
        <v>0.47977193492155701</v>
      </c>
      <c r="AF93" s="296">
        <f t="shared" si="40"/>
        <v>-64.096999999999994</v>
      </c>
      <c r="AG93" s="297">
        <f t="shared" si="40"/>
        <v>-0.47977193492155701</v>
      </c>
      <c r="AH93" s="298">
        <f t="shared" si="41"/>
        <v>0</v>
      </c>
      <c r="AI93" s="299">
        <f t="shared" si="41"/>
        <v>0</v>
      </c>
      <c r="AK93" s="289" t="s">
        <v>233</v>
      </c>
      <c r="AL93" s="292">
        <f>'Réserves 2025'!BH$31</f>
        <v>0</v>
      </c>
      <c r="AM93" s="293">
        <f>'Réserves 2025'!BG$31</f>
        <v>0</v>
      </c>
      <c r="AN93" s="294">
        <f>'Réserves 2024'!BF31</f>
        <v>64.578999999999994</v>
      </c>
      <c r="AO93" s="295">
        <f>'Réserves 2024'!BE31</f>
        <v>0.46555055200464901</v>
      </c>
      <c r="AP93" s="296">
        <f t="shared" si="42"/>
        <v>-64.578999999999994</v>
      </c>
      <c r="AQ93" s="297">
        <f t="shared" si="42"/>
        <v>-0.46555055200464901</v>
      </c>
      <c r="AR93" s="298">
        <f t="shared" si="43"/>
        <v>0</v>
      </c>
      <c r="AS93" s="299">
        <f t="shared" si="43"/>
        <v>0</v>
      </c>
    </row>
    <row r="94" spans="1:45">
      <c r="A94" s="280" t="s">
        <v>234</v>
      </c>
      <c r="B94" s="281">
        <f>'Réserves 2025'!BD$45</f>
        <v>0</v>
      </c>
      <c r="C94" s="282">
        <f>'Réserves 2024'!BB45</f>
        <v>7.63</v>
      </c>
      <c r="D94" s="281">
        <f t="shared" si="37"/>
        <v>0</v>
      </c>
      <c r="E94" s="345"/>
      <c r="F94" s="346"/>
      <c r="J94" s="280" t="s">
        <v>234</v>
      </c>
      <c r="K94" s="281">
        <f>'Réserves 2025'!BF$45</f>
        <v>0</v>
      </c>
      <c r="L94" s="281">
        <f>'Réserves 2025'!BH$45</f>
        <v>0</v>
      </c>
      <c r="M94" s="346"/>
      <c r="Q94" s="280" t="s">
        <v>234</v>
      </c>
      <c r="R94" s="283">
        <f>'Réserves 2025'!BD$45</f>
        <v>0</v>
      </c>
      <c r="S94" s="284">
        <f>'Réserves 2025'!BC$45</f>
        <v>0</v>
      </c>
      <c r="T94" s="285">
        <f>'Réserves 2024'!BB45</f>
        <v>7.63</v>
      </c>
      <c r="U94" s="300">
        <f>'Réserves 2024'!BA45</f>
        <v>0.94146341463414596</v>
      </c>
      <c r="V94" s="285">
        <f t="shared" si="38"/>
        <v>-7.63</v>
      </c>
      <c r="W94" s="284">
        <f t="shared" si="38"/>
        <v>-0.94146341463414596</v>
      </c>
      <c r="X94" s="287">
        <f t="shared" si="39"/>
        <v>0</v>
      </c>
      <c r="Y94" s="288">
        <f t="shared" si="39"/>
        <v>0</v>
      </c>
      <c r="AA94" s="280" t="s">
        <v>234</v>
      </c>
      <c r="AB94" s="283">
        <f>'Réserves 2025'!BF$45</f>
        <v>0</v>
      </c>
      <c r="AC94" s="284">
        <f>'Réserves 2025'!BE$45</f>
        <v>0</v>
      </c>
      <c r="AD94" s="285">
        <f>'Réserves 2024'!BD45</f>
        <v>7.98</v>
      </c>
      <c r="AE94" s="300">
        <f>'Réserves 2024'!BC45</f>
        <v>0.93048780487804905</v>
      </c>
      <c r="AF94" s="285">
        <f t="shared" si="40"/>
        <v>-7.98</v>
      </c>
      <c r="AG94" s="284">
        <f t="shared" si="40"/>
        <v>-0.93048780487804905</v>
      </c>
      <c r="AH94" s="287">
        <f t="shared" si="41"/>
        <v>0</v>
      </c>
      <c r="AI94" s="288">
        <f t="shared" si="41"/>
        <v>0</v>
      </c>
      <c r="AK94" s="280" t="s">
        <v>234</v>
      </c>
      <c r="AL94" s="283">
        <f>'Réserves 2025'!BH$45</f>
        <v>0</v>
      </c>
      <c r="AM94" s="284">
        <f>'Réserves 2025'!BG$45</f>
        <v>0</v>
      </c>
      <c r="AN94" s="285">
        <f>'Réserves 2024'!BF45</f>
        <v>8.1999999999999993</v>
      </c>
      <c r="AO94" s="300">
        <f>'Réserves 2024'!BE45</f>
        <v>0.97317073170731705</v>
      </c>
      <c r="AP94" s="285">
        <f t="shared" si="42"/>
        <v>-8.1999999999999993</v>
      </c>
      <c r="AQ94" s="284">
        <f t="shared" si="42"/>
        <v>-0.97317073170731705</v>
      </c>
      <c r="AR94" s="287">
        <f t="shared" si="43"/>
        <v>0</v>
      </c>
      <c r="AS94" s="288">
        <f t="shared" si="43"/>
        <v>0</v>
      </c>
    </row>
    <row r="95" spans="1:45">
      <c r="A95" s="289" t="s">
        <v>236</v>
      </c>
      <c r="B95" s="290">
        <f>'Réserves 2025'!BD$43</f>
        <v>0</v>
      </c>
      <c r="C95" s="291">
        <f>'Réserves 2024'!BB43</f>
        <v>38.643999999999998</v>
      </c>
      <c r="D95" s="290">
        <f t="shared" si="37"/>
        <v>0</v>
      </c>
      <c r="E95" s="345"/>
      <c r="F95" s="346"/>
      <c r="J95" s="323" t="s">
        <v>236</v>
      </c>
      <c r="K95" s="324">
        <f>'Réserves 2025'!BF$43</f>
        <v>0</v>
      </c>
      <c r="L95" s="324">
        <f>'Réserves 2025'!BH$43</f>
        <v>0</v>
      </c>
      <c r="M95" s="346"/>
      <c r="Q95" s="289" t="s">
        <v>236</v>
      </c>
      <c r="R95" s="292">
        <f>'Réserves 2025'!BD$43</f>
        <v>0</v>
      </c>
      <c r="S95" s="293">
        <f>'Réserves 2025'!BC$43</f>
        <v>0</v>
      </c>
      <c r="T95" s="294">
        <f>'Réserves 2024'!BB43</f>
        <v>38.643999999999998</v>
      </c>
      <c r="U95" s="295">
        <f>'Réserves 2024'!BA43</f>
        <v>0.55828114877996105</v>
      </c>
      <c r="V95" s="296">
        <f t="shared" si="38"/>
        <v>-38.643999999999998</v>
      </c>
      <c r="W95" s="297">
        <f t="shared" si="38"/>
        <v>-0.55828114877996105</v>
      </c>
      <c r="X95" s="298">
        <f t="shared" si="39"/>
        <v>0</v>
      </c>
      <c r="Y95" s="299">
        <f t="shared" si="39"/>
        <v>0</v>
      </c>
      <c r="AA95" s="289" t="s">
        <v>236</v>
      </c>
      <c r="AB95" s="292">
        <f>'Réserves 2025'!BF$43</f>
        <v>0</v>
      </c>
      <c r="AC95" s="293">
        <f>'Réserves 2025'!BE$43</f>
        <v>0</v>
      </c>
      <c r="AD95" s="294">
        <f>'Réserves 2024'!BD43</f>
        <v>38.941000000000003</v>
      </c>
      <c r="AE95" s="295">
        <f>'Réserves 2024'!BC43</f>
        <v>0.55630893255596303</v>
      </c>
      <c r="AF95" s="296">
        <f t="shared" si="40"/>
        <v>-38.941000000000003</v>
      </c>
      <c r="AG95" s="297">
        <f t="shared" si="40"/>
        <v>-0.55630893255596303</v>
      </c>
      <c r="AH95" s="298">
        <f t="shared" si="41"/>
        <v>0</v>
      </c>
      <c r="AI95" s="299">
        <f t="shared" si="41"/>
        <v>0</v>
      </c>
      <c r="AK95" s="289" t="s">
        <v>236</v>
      </c>
      <c r="AL95" s="292">
        <f>'Réserves 2025'!BH$43</f>
        <v>0</v>
      </c>
      <c r="AM95" s="293">
        <f>'Réserves 2025'!BG$43</f>
        <v>0</v>
      </c>
      <c r="AN95" s="294">
        <f>'Réserves 2024'!BF43</f>
        <v>42.337000000000003</v>
      </c>
      <c r="AO95" s="295">
        <f>'Réserves 2024'!BE43</f>
        <v>0.56058446699776898</v>
      </c>
      <c r="AP95" s="296">
        <f t="shared" si="42"/>
        <v>-42.337000000000003</v>
      </c>
      <c r="AQ95" s="297">
        <f t="shared" si="42"/>
        <v>-0.56058446699776898</v>
      </c>
      <c r="AR95" s="298">
        <f t="shared" si="43"/>
        <v>0</v>
      </c>
      <c r="AS95" s="299">
        <f t="shared" si="43"/>
        <v>0</v>
      </c>
    </row>
    <row r="96" spans="1:45">
      <c r="A96" s="280" t="s">
        <v>237</v>
      </c>
      <c r="B96" s="281">
        <f>'Réserves 2025'!BD$58</f>
        <v>0</v>
      </c>
      <c r="C96" s="282">
        <f>'Réserves 2024'!BB58</f>
        <v>58.484999999999999</v>
      </c>
      <c r="D96" s="281">
        <f t="shared" si="37"/>
        <v>0</v>
      </c>
      <c r="E96" s="345"/>
      <c r="F96" s="346"/>
      <c r="J96" s="280" t="s">
        <v>237</v>
      </c>
      <c r="K96" s="281">
        <f>'Réserves 2025'!BF$58</f>
        <v>0</v>
      </c>
      <c r="L96" s="281">
        <f>'Réserves 2025'!BH$58</f>
        <v>0</v>
      </c>
      <c r="M96" s="346"/>
      <c r="Q96" s="280" t="s">
        <v>237</v>
      </c>
      <c r="R96" s="283">
        <f>'Réserves 2025'!BD$58</f>
        <v>0</v>
      </c>
      <c r="S96" s="284">
        <f>'Réserves 2025'!BC$58</f>
        <v>0</v>
      </c>
      <c r="T96" s="285">
        <f>'Réserves 2024'!BB58</f>
        <v>58.484999999999999</v>
      </c>
      <c r="U96" s="286">
        <f>'Réserves 2024'!BA58</f>
        <v>0.76664138914951796</v>
      </c>
      <c r="V96" s="285">
        <f t="shared" si="38"/>
        <v>-58.484999999999999</v>
      </c>
      <c r="W96" s="284">
        <f t="shared" si="38"/>
        <v>-0.76664138914951796</v>
      </c>
      <c r="X96" s="287">
        <f t="shared" si="39"/>
        <v>0</v>
      </c>
      <c r="Y96" s="288">
        <f t="shared" si="39"/>
        <v>0</v>
      </c>
      <c r="AA96" s="280" t="s">
        <v>237</v>
      </c>
      <c r="AB96" s="283">
        <f>'Réserves 2025'!BF$58</f>
        <v>0</v>
      </c>
      <c r="AC96" s="284">
        <f>'Réserves 2025'!BE$58</f>
        <v>0</v>
      </c>
      <c r="AD96" s="285">
        <f>'Réserves 2024'!BD58</f>
        <v>58.279000000000003</v>
      </c>
      <c r="AE96" s="286">
        <f>'Réserves 2024'!BC58</f>
        <v>0.75170623240749002</v>
      </c>
      <c r="AF96" s="285">
        <f t="shared" si="40"/>
        <v>-58.279000000000003</v>
      </c>
      <c r="AG96" s="284">
        <f t="shared" si="40"/>
        <v>-0.75170623240749002</v>
      </c>
      <c r="AH96" s="287">
        <f t="shared" si="41"/>
        <v>0</v>
      </c>
      <c r="AI96" s="288">
        <f t="shared" si="41"/>
        <v>0</v>
      </c>
      <c r="AK96" s="280" t="s">
        <v>237</v>
      </c>
      <c r="AL96" s="283">
        <f>'Réserves 2025'!BH$58</f>
        <v>0</v>
      </c>
      <c r="AM96" s="284">
        <f>'Réserves 2025'!BG$58</f>
        <v>0</v>
      </c>
      <c r="AN96" s="285">
        <f>'Réserves 2024'!BF58</f>
        <v>59.052500000000002</v>
      </c>
      <c r="AO96" s="286">
        <f>'Réserves 2024'!BE58</f>
        <v>0.74905851959435998</v>
      </c>
      <c r="AP96" s="285">
        <f t="shared" si="42"/>
        <v>-59.052500000000002</v>
      </c>
      <c r="AQ96" s="284">
        <f t="shared" si="42"/>
        <v>-0.74905851959435998</v>
      </c>
      <c r="AR96" s="287">
        <f t="shared" si="43"/>
        <v>0</v>
      </c>
      <c r="AS96" s="288">
        <f t="shared" si="43"/>
        <v>0</v>
      </c>
    </row>
    <row r="97" spans="1:45">
      <c r="A97" s="302" t="s">
        <v>238</v>
      </c>
      <c r="B97" s="303">
        <f>'Réserves 2025'!BD$60</f>
        <v>0</v>
      </c>
      <c r="C97" s="304">
        <f>'Réserves 2024'!BB60</f>
        <v>232.995</v>
      </c>
      <c r="D97" s="303">
        <f t="shared" si="37"/>
        <v>0</v>
      </c>
      <c r="F97" s="346"/>
      <c r="J97" s="148" t="s">
        <v>238</v>
      </c>
      <c r="K97" s="325">
        <f>'Réserves 2025'!BF$60</f>
        <v>0</v>
      </c>
      <c r="L97" s="325">
        <f>'Réserves 2025'!BH$60</f>
        <v>0</v>
      </c>
      <c r="M97" s="346"/>
      <c r="Q97" s="302" t="s">
        <v>238</v>
      </c>
      <c r="R97" s="305">
        <f>'Réserves 2025'!BD$60</f>
        <v>0</v>
      </c>
      <c r="S97" s="306">
        <f>'Réserves 2025'!BC$60</f>
        <v>0</v>
      </c>
      <c r="T97" s="307">
        <f>'Réserves 2024'!BB60</f>
        <v>232.995</v>
      </c>
      <c r="U97" s="308">
        <f>'Réserves 2024'!BA60</f>
        <v>0.60813181450421905</v>
      </c>
      <c r="V97" s="309">
        <f t="shared" si="38"/>
        <v>-232.995</v>
      </c>
      <c r="W97" s="310">
        <f t="shared" si="38"/>
        <v>-0.60813181450421905</v>
      </c>
      <c r="X97" s="311">
        <f t="shared" si="39"/>
        <v>0</v>
      </c>
      <c r="Y97" s="312">
        <f t="shared" si="39"/>
        <v>0</v>
      </c>
      <c r="AA97" s="302" t="s">
        <v>238</v>
      </c>
      <c r="AB97" s="305">
        <f>'Réserves 2025'!BF$60</f>
        <v>0</v>
      </c>
      <c r="AC97" s="306">
        <f>'Réserves 2025'!BE$60</f>
        <v>0</v>
      </c>
      <c r="AD97" s="307">
        <f>'Réserves 2024'!BD60</f>
        <v>234.00877600000001</v>
      </c>
      <c r="AE97" s="308">
        <f>'Réserves 2024'!BC60</f>
        <v>0.59844349981378497</v>
      </c>
      <c r="AF97" s="309">
        <f t="shared" si="40"/>
        <v>-234.00877600000001</v>
      </c>
      <c r="AG97" s="310">
        <f t="shared" si="40"/>
        <v>-0.59844349981378497</v>
      </c>
      <c r="AH97" s="311">
        <f t="shared" si="41"/>
        <v>0</v>
      </c>
      <c r="AI97" s="312">
        <f t="shared" si="41"/>
        <v>0</v>
      </c>
      <c r="AK97" s="302" t="s">
        <v>238</v>
      </c>
      <c r="AL97" s="305">
        <f>'Réserves 2025'!BH$60</f>
        <v>0</v>
      </c>
      <c r="AM97" s="306">
        <f>'Réserves 2025'!BG$60</f>
        <v>0</v>
      </c>
      <c r="AN97" s="307">
        <f>'Réserves 2024'!BF60</f>
        <v>244.99810500000001</v>
      </c>
      <c r="AO97" s="308">
        <f>'Réserves 2024'!BE60</f>
        <v>0.60104736537942904</v>
      </c>
      <c r="AP97" s="309">
        <f t="shared" si="42"/>
        <v>-244.99810500000001</v>
      </c>
      <c r="AQ97" s="310">
        <f t="shared" si="42"/>
        <v>-0.60104736537942904</v>
      </c>
      <c r="AR97" s="311">
        <f t="shared" si="43"/>
        <v>0</v>
      </c>
      <c r="AS97" s="312">
        <f t="shared" si="43"/>
        <v>0</v>
      </c>
    </row>
    <row r="98" spans="1:45">
      <c r="F98" s="343"/>
      <c r="M98" s="343"/>
      <c r="P98" s="344"/>
      <c r="AE98" s="272"/>
      <c r="AO98" s="272"/>
    </row>
    <row r="99" spans="1:45">
      <c r="A99" s="302" t="s">
        <v>239</v>
      </c>
      <c r="B99" s="326">
        <f>'Réserves 2025'!BD$73</f>
        <v>0</v>
      </c>
      <c r="C99" s="327">
        <f>'Réserves 2024'!BB73</f>
        <v>103.28128</v>
      </c>
      <c r="D99" s="327">
        <f>B85</f>
        <v>0</v>
      </c>
      <c r="F99" s="343"/>
      <c r="J99" s="328" t="s">
        <v>239</v>
      </c>
      <c r="K99" s="329">
        <f>'Réserves 2025'!BF$73</f>
        <v>0</v>
      </c>
      <c r="L99" s="329">
        <f>'Réserves 2025'!BH$73</f>
        <v>0</v>
      </c>
      <c r="M99" s="343"/>
      <c r="P99" s="344"/>
      <c r="Q99" s="302" t="s">
        <v>239</v>
      </c>
      <c r="R99" s="326">
        <f>'Réserves 2025'!BD$73</f>
        <v>0</v>
      </c>
      <c r="S99" s="306">
        <f>'Réserves 2025'!BC$73</f>
        <v>0</v>
      </c>
      <c r="T99" s="307">
        <f>'Réserves 2024'!BB73</f>
        <v>103.28128</v>
      </c>
      <c r="U99" s="308">
        <f>'Réserves 2024'!BA73</f>
        <v>0.72515608982010704</v>
      </c>
      <c r="V99" s="309">
        <f>R99-T99</f>
        <v>-103.28128</v>
      </c>
      <c r="W99" s="310">
        <f>S99-U99</f>
        <v>-0.72515608982010704</v>
      </c>
      <c r="X99" s="311">
        <f>R99-R85</f>
        <v>0</v>
      </c>
      <c r="Y99" s="312">
        <f>S99-S85</f>
        <v>0</v>
      </c>
      <c r="AA99" s="302" t="s">
        <v>239</v>
      </c>
      <c r="AB99" s="326">
        <f>'Réserves 2025'!BF$73</f>
        <v>0</v>
      </c>
      <c r="AC99" s="306">
        <f>'Réserves 2025'!BE$73</f>
        <v>0</v>
      </c>
      <c r="AD99" s="307">
        <f>'Réserves 2024'!BD73</f>
        <v>103.27828</v>
      </c>
      <c r="AE99" s="308">
        <f>'Réserves 2024'!BC73</f>
        <v>0.71212262036915697</v>
      </c>
      <c r="AF99" s="309">
        <f>AB99-AD99</f>
        <v>-103.27828</v>
      </c>
      <c r="AG99" s="310">
        <f>AC99-AE99</f>
        <v>-0.71212262036915697</v>
      </c>
      <c r="AH99" s="311">
        <f>AB99-R99</f>
        <v>0</v>
      </c>
      <c r="AI99" s="312">
        <f>AC99-S99</f>
        <v>0</v>
      </c>
      <c r="AK99" s="302" t="s">
        <v>239</v>
      </c>
      <c r="AL99" s="326">
        <f>'Réserves 2025'!BH$73</f>
        <v>0</v>
      </c>
      <c r="AM99" s="306">
        <f>'Réserves 2025'!BG$73</f>
        <v>0</v>
      </c>
      <c r="AN99" s="307">
        <f>'Réserves 2024'!BF73</f>
        <v>103.27828</v>
      </c>
      <c r="AO99" s="308">
        <f>'Réserves 2024'!BE73</f>
        <v>0.71210193542159395</v>
      </c>
      <c r="AP99" s="309">
        <f>AL99-AN99</f>
        <v>-103.27828</v>
      </c>
      <c r="AQ99" s="310">
        <f>AM99-AO99</f>
        <v>-0.71210193542159395</v>
      </c>
      <c r="AR99" s="311">
        <f>AL99-AB99</f>
        <v>0</v>
      </c>
      <c r="AS99" s="312">
        <f>AM99-AM85</f>
        <v>0</v>
      </c>
    </row>
    <row r="100" spans="1:45">
      <c r="F100" s="272"/>
      <c r="J100" t="s">
        <v>340</v>
      </c>
      <c r="K100" s="335" t="e">
        <f>('Réserves 2025'!BE73-'Réserves 2025'!BE69)/('Réserves 2025'!R73-'Réserves 2025'!R68-'Réserves 2025'!R69)</f>
        <v>#REF!</v>
      </c>
      <c r="M100" s="272"/>
    </row>
    <row r="101" spans="1:45">
      <c r="J101" t="s">
        <v>341</v>
      </c>
      <c r="K101" s="347">
        <f>'Réserves 2025'!BF69</f>
        <v>0</v>
      </c>
    </row>
    <row r="102" spans="1:45">
      <c r="A102" s="72" t="s">
        <v>342</v>
      </c>
    </row>
    <row r="103" spans="1:45">
      <c r="R103" s="431" t="s">
        <v>343</v>
      </c>
      <c r="S103" s="431"/>
      <c r="T103" s="428" t="s">
        <v>344</v>
      </c>
      <c r="U103" s="428"/>
      <c r="V103" s="429" t="s">
        <v>345</v>
      </c>
      <c r="W103" s="429"/>
      <c r="X103" s="430" t="s">
        <v>346</v>
      </c>
      <c r="Y103" s="430"/>
    </row>
    <row r="104" spans="1:45" ht="38.25">
      <c r="A104" s="273" t="s">
        <v>222</v>
      </c>
      <c r="B104" s="274" t="s">
        <v>347</v>
      </c>
      <c r="C104" s="273" t="s">
        <v>348</v>
      </c>
      <c r="D104" s="274" t="s">
        <v>336</v>
      </c>
      <c r="F104" s="270"/>
      <c r="M104" s="270"/>
      <c r="Q104" s="273" t="s">
        <v>222</v>
      </c>
      <c r="R104" s="276" t="s">
        <v>226</v>
      </c>
      <c r="S104" s="276" t="s">
        <v>227</v>
      </c>
      <c r="T104" s="277" t="s">
        <v>226</v>
      </c>
      <c r="U104" s="277" t="s">
        <v>227</v>
      </c>
      <c r="V104" s="278" t="s">
        <v>228</v>
      </c>
      <c r="W104" s="278" t="s">
        <v>229</v>
      </c>
      <c r="X104" s="279" t="s">
        <v>228</v>
      </c>
      <c r="Y104" s="279" t="s">
        <v>229</v>
      </c>
    </row>
    <row r="105" spans="1:45">
      <c r="A105" s="280" t="s">
        <v>230</v>
      </c>
      <c r="B105" s="281">
        <f>'Réserves 2025'!BJ$14</f>
        <v>0</v>
      </c>
      <c r="C105" s="282">
        <f>'Réserves 2024'!BH$14</f>
        <v>52.316000000000003</v>
      </c>
      <c r="D105" s="281">
        <f t="shared" ref="D105:D112" si="44">B90</f>
        <v>0</v>
      </c>
      <c r="E105" s="345"/>
      <c r="F105" s="346"/>
      <c r="M105" s="346"/>
      <c r="Q105" s="280" t="s">
        <v>230</v>
      </c>
      <c r="R105" s="283">
        <f>'Réserves 2025'!BJ$14</f>
        <v>0</v>
      </c>
      <c r="S105" s="284">
        <f>'Réserves 2025'!BI$14</f>
        <v>0</v>
      </c>
      <c r="T105" s="285">
        <f>'Réserves 2024'!BH14</f>
        <v>52.316000000000003</v>
      </c>
      <c r="U105" s="286">
        <f>'Réserves 2024'!BG14</f>
        <v>0.66696192585184599</v>
      </c>
      <c r="V105" s="285">
        <f t="shared" ref="V105:W112" si="45">R105-T105</f>
        <v>-52.316000000000003</v>
      </c>
      <c r="W105" s="284">
        <f t="shared" si="45"/>
        <v>-0.66696192585184599</v>
      </c>
      <c r="X105" s="287">
        <f t="shared" ref="X105:Y108" si="46">R105-AL90</f>
        <v>0</v>
      </c>
      <c r="Y105" s="288">
        <f t="shared" si="46"/>
        <v>0</v>
      </c>
    </row>
    <row r="106" spans="1:45">
      <c r="A106" s="289" t="s">
        <v>231</v>
      </c>
      <c r="B106" s="290">
        <f>'Réserves 2025'!BJ$16</f>
        <v>0</v>
      </c>
      <c r="C106" s="291">
        <f>'Réserves 2024'!BH$16</f>
        <v>19.13</v>
      </c>
      <c r="D106" s="290">
        <f t="shared" si="44"/>
        <v>0</v>
      </c>
      <c r="E106" s="345"/>
      <c r="F106" s="346"/>
      <c r="M106" s="346"/>
      <c r="Q106" s="289" t="s">
        <v>231</v>
      </c>
      <c r="R106" s="292">
        <f>'Réserves 2025'!BJ$16</f>
        <v>0</v>
      </c>
      <c r="S106" s="293">
        <f>'Réserves 2025'!BI$16</f>
        <v>0</v>
      </c>
      <c r="T106" s="294">
        <f>'Réserves 2024'!BH16</f>
        <v>19.13</v>
      </c>
      <c r="U106" s="295">
        <f>'Réserves 2024'!BG16</f>
        <v>0.90235849056603801</v>
      </c>
      <c r="V106" s="296">
        <f t="shared" si="45"/>
        <v>-19.13</v>
      </c>
      <c r="W106" s="297">
        <f t="shared" si="45"/>
        <v>-0.90235849056603801</v>
      </c>
      <c r="X106" s="298">
        <f t="shared" si="46"/>
        <v>0</v>
      </c>
      <c r="Y106" s="299">
        <f t="shared" si="46"/>
        <v>0</v>
      </c>
    </row>
    <row r="107" spans="1:45">
      <c r="A107" s="280" t="s">
        <v>232</v>
      </c>
      <c r="B107" s="281">
        <f>'Réserves 2025'!BJ$18</f>
        <v>0</v>
      </c>
      <c r="C107" s="282">
        <f>'Réserves 2024'!BH$18</f>
        <v>4.9523289999999998</v>
      </c>
      <c r="D107" s="281">
        <f t="shared" si="44"/>
        <v>0</v>
      </c>
      <c r="E107" s="345"/>
      <c r="F107" s="346"/>
      <c r="M107" s="346"/>
      <c r="Q107" s="280" t="s">
        <v>232</v>
      </c>
      <c r="R107" s="283">
        <f>'Réserves 2025'!BJ$18</f>
        <v>0</v>
      </c>
      <c r="S107" s="284">
        <f>'Réserves 2025'!BI$18</f>
        <v>0</v>
      </c>
      <c r="T107" s="285">
        <f>'Réserves 2024'!BH18</f>
        <v>4.9523289999999998</v>
      </c>
      <c r="U107" s="286">
        <f>'Réserves 2024'!BG18</f>
        <v>1.0047285657051299</v>
      </c>
      <c r="V107" s="285">
        <f t="shared" si="45"/>
        <v>-4.9523289999999998</v>
      </c>
      <c r="W107" s="284">
        <f t="shared" si="45"/>
        <v>-1.0047285657051299</v>
      </c>
      <c r="X107" s="287">
        <f t="shared" si="46"/>
        <v>0</v>
      </c>
      <c r="Y107" s="288">
        <f t="shared" si="46"/>
        <v>0</v>
      </c>
    </row>
    <row r="108" spans="1:45">
      <c r="A108" s="289" t="s">
        <v>233</v>
      </c>
      <c r="B108" s="290">
        <f>'Réserves 2025'!BJ$31</f>
        <v>0</v>
      </c>
      <c r="C108" s="291">
        <f>'Réserves 2024'!BH$31</f>
        <v>66.412000000000006</v>
      </c>
      <c r="D108" s="290">
        <f t="shared" si="44"/>
        <v>0</v>
      </c>
      <c r="E108" s="345"/>
      <c r="F108" s="346"/>
      <c r="M108" s="346"/>
      <c r="Q108" s="289" t="s">
        <v>233</v>
      </c>
      <c r="R108" s="292">
        <f>'Réserves 2025'!BJ$31</f>
        <v>0</v>
      </c>
      <c r="S108" s="293">
        <f>'Réserves 2025'!BI$31</f>
        <v>0</v>
      </c>
      <c r="T108" s="294">
        <f>'Réserves 2024'!BH31</f>
        <v>66.412000000000006</v>
      </c>
      <c r="U108" s="295">
        <f>'Réserves 2024'!BG31</f>
        <v>0.46905142359093599</v>
      </c>
      <c r="V108" s="296">
        <f t="shared" si="45"/>
        <v>-66.412000000000006</v>
      </c>
      <c r="W108" s="297">
        <f t="shared" si="45"/>
        <v>-0.46905142359093599</v>
      </c>
      <c r="X108" s="298">
        <f t="shared" si="46"/>
        <v>0</v>
      </c>
      <c r="Y108" s="299">
        <f t="shared" si="46"/>
        <v>0</v>
      </c>
    </row>
    <row r="109" spans="1:45">
      <c r="A109" s="280" t="s">
        <v>234</v>
      </c>
      <c r="B109" s="281">
        <f>'Réserves 2025'!BJ$45</f>
        <v>0</v>
      </c>
      <c r="C109" s="282">
        <f>'Réserves 2024'!BH$45</f>
        <v>8.1999999999999993</v>
      </c>
      <c r="D109" s="281">
        <f t="shared" si="44"/>
        <v>0</v>
      </c>
      <c r="E109" s="345"/>
      <c r="F109" s="346"/>
      <c r="M109" s="346"/>
      <c r="Q109" s="280" t="s">
        <v>234</v>
      </c>
      <c r="R109" s="283">
        <f>'Réserves 2025'!BJ$45</f>
        <v>0</v>
      </c>
      <c r="S109" s="284">
        <f>'Réserves 2025'!BI$45</f>
        <v>0</v>
      </c>
      <c r="T109" s="285">
        <f>'Réserves 2024'!BH45</f>
        <v>8.1999999999999993</v>
      </c>
      <c r="U109" s="300">
        <f>'Réserves 2024'!BG45</f>
        <v>1</v>
      </c>
      <c r="V109" s="285">
        <f t="shared" si="45"/>
        <v>-8.1999999999999993</v>
      </c>
      <c r="W109" s="284">
        <f t="shared" si="45"/>
        <v>-1</v>
      </c>
      <c r="X109" s="287">
        <f>R109-AL904</f>
        <v>0</v>
      </c>
      <c r="Y109" s="288">
        <f>S109-AM94</f>
        <v>0</v>
      </c>
    </row>
    <row r="110" spans="1:45">
      <c r="A110" s="289" t="s">
        <v>236</v>
      </c>
      <c r="B110" s="290">
        <f>'Réserves 2025'!BJ$43</f>
        <v>0</v>
      </c>
      <c r="C110" s="291">
        <f>'Réserves 2024'!BH$43</f>
        <v>43.908000000000001</v>
      </c>
      <c r="D110" s="290">
        <f t="shared" si="44"/>
        <v>0</v>
      </c>
      <c r="E110" s="345"/>
      <c r="F110" s="346"/>
      <c r="M110" s="346"/>
      <c r="Q110" s="289" t="s">
        <v>236</v>
      </c>
      <c r="R110" s="292">
        <f>'Réserves 2025'!BJ$43</f>
        <v>0</v>
      </c>
      <c r="S110" s="293">
        <f>'Réserves 2025'!BI$43</f>
        <v>0</v>
      </c>
      <c r="T110" s="294">
        <f>'Réserves 2024'!BH43</f>
        <v>43.908000000000001</v>
      </c>
      <c r="U110" s="295">
        <f>'Réserves 2024'!BG43</f>
        <v>0.60947239617073301</v>
      </c>
      <c r="V110" s="296">
        <f t="shared" si="45"/>
        <v>-43.908000000000001</v>
      </c>
      <c r="W110" s="297">
        <f t="shared" si="45"/>
        <v>-0.60947239617073301</v>
      </c>
      <c r="X110" s="298">
        <f>R110-AL95</f>
        <v>0</v>
      </c>
      <c r="Y110" s="299">
        <f>S110-AM95</f>
        <v>0</v>
      </c>
    </row>
    <row r="111" spans="1:45">
      <c r="A111" s="280" t="s">
        <v>237</v>
      </c>
      <c r="B111" s="281">
        <f>'Réserves 2025'!BJ$58</f>
        <v>0</v>
      </c>
      <c r="C111" s="282">
        <f>'Réserves 2024'!BH$58</f>
        <v>60.692418000000004</v>
      </c>
      <c r="D111" s="281">
        <f t="shared" si="44"/>
        <v>0</v>
      </c>
      <c r="E111" s="345"/>
      <c r="F111" s="346"/>
      <c r="M111" s="346"/>
      <c r="Q111" s="280" t="s">
        <v>237</v>
      </c>
      <c r="R111" s="283">
        <f>'Réserves 2025'!BJ$58</f>
        <v>0</v>
      </c>
      <c r="S111" s="284">
        <f>'Réserves 2025'!BI$58</f>
        <v>0</v>
      </c>
      <c r="T111" s="285">
        <f>'Réserves 2024'!BH58</f>
        <v>60.692418000000004</v>
      </c>
      <c r="U111" s="286">
        <f>'Réserves 2024'!BG58</f>
        <v>0.75900029561842097</v>
      </c>
      <c r="V111" s="285">
        <f t="shared" si="45"/>
        <v>-60.692418000000004</v>
      </c>
      <c r="W111" s="284">
        <f t="shared" si="45"/>
        <v>-0.75900029561842097</v>
      </c>
      <c r="X111" s="287">
        <f>R111-AL96</f>
        <v>0</v>
      </c>
      <c r="Y111" s="288">
        <f>S111-AM96</f>
        <v>0</v>
      </c>
    </row>
    <row r="112" spans="1:45">
      <c r="A112" s="302" t="s">
        <v>238</v>
      </c>
      <c r="B112" s="303">
        <f>'Réserves 2025'!BJ$60</f>
        <v>0</v>
      </c>
      <c r="C112" s="304">
        <f>'Réserves 2024'!BH$60</f>
        <v>255.610747</v>
      </c>
      <c r="D112" s="303">
        <f t="shared" si="44"/>
        <v>0</v>
      </c>
      <c r="E112" s="345"/>
      <c r="F112" s="346"/>
      <c r="M112" s="346"/>
      <c r="Q112" s="302" t="s">
        <v>238</v>
      </c>
      <c r="R112" s="305">
        <f>'Réserves 2025'!BJ$60</f>
        <v>0</v>
      </c>
      <c r="S112" s="306">
        <f>'Réserves 2025'!BI$60</f>
        <v>0</v>
      </c>
      <c r="T112" s="307">
        <f>'Réserves 2024'!BH60</f>
        <v>255.610747</v>
      </c>
      <c r="U112" s="308">
        <f>'Réserves 2024'!BG60</f>
        <v>0.62927326081652002</v>
      </c>
      <c r="V112" s="309">
        <f t="shared" si="45"/>
        <v>-255.610747</v>
      </c>
      <c r="W112" s="310">
        <f t="shared" si="45"/>
        <v>-0.62927326081652002</v>
      </c>
      <c r="X112" s="311">
        <f>R112-AL97</f>
        <v>0</v>
      </c>
      <c r="Y112" s="312">
        <f>S112-AM97</f>
        <v>0</v>
      </c>
    </row>
    <row r="113" spans="1:25">
      <c r="E113" s="345"/>
      <c r="F113" s="343"/>
      <c r="M113" s="343"/>
      <c r="P113" s="344"/>
    </row>
    <row r="114" spans="1:25">
      <c r="A114" s="302" t="s">
        <v>239</v>
      </c>
      <c r="B114" s="326">
        <f>'Réserves 2025'!BJ$73</f>
        <v>0</v>
      </c>
      <c r="C114" s="327">
        <f>'Réserves 2024'!BH$73</f>
        <v>103.28197</v>
      </c>
      <c r="D114" s="327">
        <f>B99</f>
        <v>0</v>
      </c>
      <c r="E114" s="345"/>
      <c r="F114" s="343"/>
      <c r="M114" s="343"/>
      <c r="P114" s="344"/>
      <c r="Q114" s="302" t="s">
        <v>239</v>
      </c>
      <c r="R114" s="326">
        <f>'Réserves 2025'!BJ$73</f>
        <v>0</v>
      </c>
      <c r="S114" s="306">
        <f>'Réserves 2025'!BI$73</f>
        <v>0</v>
      </c>
      <c r="T114" s="307">
        <f>'Réserves 2024'!BH23</f>
        <v>4.93</v>
      </c>
      <c r="U114" s="308">
        <f>'Réserves 2024'!BG73</f>
        <v>0.71210193542159395</v>
      </c>
      <c r="V114" s="309">
        <f>R114-T114</f>
        <v>-4.93</v>
      </c>
      <c r="W114" s="310">
        <f>S114-U114</f>
        <v>-0.71210193542159395</v>
      </c>
      <c r="X114" s="311">
        <f>R114-AL99</f>
        <v>0</v>
      </c>
      <c r="Y114" s="312">
        <f>S114-AM99</f>
        <v>0</v>
      </c>
    </row>
    <row r="115" spans="1:25">
      <c r="F115" s="272"/>
      <c r="M115" s="272"/>
    </row>
    <row r="117" spans="1:25">
      <c r="A117" s="72" t="s">
        <v>349</v>
      </c>
      <c r="F117" s="348"/>
    </row>
    <row r="118" spans="1:25">
      <c r="F118" s="348"/>
    </row>
    <row r="119" spans="1:25" ht="38.25">
      <c r="A119" s="273" t="s">
        <v>222</v>
      </c>
      <c r="B119" s="274" t="s">
        <v>350</v>
      </c>
      <c r="C119" s="273" t="s">
        <v>225</v>
      </c>
      <c r="D119" s="274" t="s">
        <v>351</v>
      </c>
      <c r="E119" s="273" t="s">
        <v>352</v>
      </c>
      <c r="F119" s="349"/>
      <c r="M119" s="275"/>
    </row>
    <row r="120" spans="1:25">
      <c r="A120" s="280" t="s">
        <v>230</v>
      </c>
      <c r="B120" s="281">
        <f>'Réserves 2025'!V$14</f>
        <v>0.92029430673619539</v>
      </c>
      <c r="C120" s="282">
        <f>'Réserves 2024'!U$14</f>
        <v>0.86410457889849301</v>
      </c>
      <c r="D120" s="282">
        <f>'Réserves 2024'!BK$14</f>
        <v>0.82501607257661302</v>
      </c>
      <c r="E120" s="282">
        <v>0.66989070647903404</v>
      </c>
      <c r="F120" s="350"/>
      <c r="M120" s="351"/>
    </row>
    <row r="121" spans="1:25">
      <c r="A121" s="289" t="s">
        <v>231</v>
      </c>
      <c r="B121" s="290">
        <f>'Réserves 2025'!V$16</f>
        <v>0.94764150943396241</v>
      </c>
      <c r="C121" s="291">
        <f>'Réserves 2024'!U$16</f>
        <v>1.00471698113208</v>
      </c>
      <c r="D121" s="291">
        <f>'Réserves 2024'!BK$16</f>
        <v>0.93349056603773595</v>
      </c>
      <c r="E121" s="291">
        <v>0.69056603773584901</v>
      </c>
      <c r="F121" s="350"/>
      <c r="M121" s="351"/>
    </row>
    <row r="122" spans="1:25">
      <c r="A122" s="280" t="s">
        <v>232</v>
      </c>
      <c r="B122" s="281">
        <f>'Réserves 2025'!V$18</f>
        <v>0.99198717948717952</v>
      </c>
      <c r="C122" s="282">
        <f>'Réserves 2024'!U$18</f>
        <v>1</v>
      </c>
      <c r="D122" s="282">
        <f>'Réserves 2024'!BK$18</f>
        <v>0.99205308493589694</v>
      </c>
      <c r="E122" s="282">
        <v>0.73614861181221602</v>
      </c>
      <c r="F122" s="350"/>
      <c r="M122" s="351"/>
    </row>
    <row r="123" spans="1:25">
      <c r="A123" s="289" t="s">
        <v>233</v>
      </c>
      <c r="B123" s="290">
        <f>'Réserves 2025'!V$31</f>
        <v>0.6440223707147007</v>
      </c>
      <c r="C123" s="291">
        <f>'Réserves 2024'!U$31</f>
        <v>0.39300552004648498</v>
      </c>
      <c r="D123" s="291">
        <f>'Réserves 2024'!BK$31</f>
        <v>0.51866253631609505</v>
      </c>
      <c r="E123" s="291">
        <v>0.34347762928529901</v>
      </c>
      <c r="F123" s="350"/>
      <c r="M123" s="351"/>
    </row>
    <row r="124" spans="1:25">
      <c r="A124" s="280" t="s">
        <v>234</v>
      </c>
      <c r="B124" s="281">
        <f>'Réserves 2025'!V$45</f>
        <v>1</v>
      </c>
      <c r="C124" s="282">
        <f>'Réserves 2024'!U$45</f>
        <v>1</v>
      </c>
      <c r="D124" s="282">
        <f>'Réserves 2024'!BK$45</f>
        <v>1</v>
      </c>
      <c r="E124" s="282">
        <v>0.98048780487804899</v>
      </c>
      <c r="F124" s="350"/>
      <c r="M124" s="351"/>
    </row>
    <row r="125" spans="1:25">
      <c r="A125" s="289" t="s">
        <v>236</v>
      </c>
      <c r="B125" s="290">
        <f>'Réserves 2025'!V$43</f>
        <v>0.83370042467429639</v>
      </c>
      <c r="C125" s="291">
        <f>'Réserves 2024'!U$43</f>
        <v>0.75427913337652097</v>
      </c>
      <c r="D125" s="291">
        <f>'Réserves 2024'!BK$43</f>
        <v>0.72449434967249704</v>
      </c>
      <c r="E125" s="291">
        <v>0.56743683869574602</v>
      </c>
      <c r="F125" s="350"/>
      <c r="M125" s="351"/>
    </row>
    <row r="126" spans="1:25">
      <c r="A126" s="280" t="s">
        <v>237</v>
      </c>
      <c r="B126" s="281">
        <f>'Réserves 2025'!V$58</f>
        <v>0.91619860416693466</v>
      </c>
      <c r="C126" s="282">
        <f>'Réserves 2024'!U$58</f>
        <v>0.72001862396051497</v>
      </c>
      <c r="D126" s="282">
        <f>'Réserves 2024'!BK$58</f>
        <v>0.83071346863231499</v>
      </c>
      <c r="E126" s="282">
        <v>0.48975295203661701</v>
      </c>
      <c r="F126" s="350"/>
      <c r="M126" s="351"/>
    </row>
    <row r="127" spans="1:25">
      <c r="A127" s="302" t="s">
        <v>238</v>
      </c>
      <c r="B127" s="303">
        <f>'Réserves 2025'!V$60</f>
        <v>0.81041519514043192</v>
      </c>
      <c r="C127" s="304">
        <f>'Réserves 2024'!U$60</f>
        <v>0.66138315075706</v>
      </c>
      <c r="D127" s="304">
        <f>'Réserves 2024'!BK$60</f>
        <v>0.66078772008681497</v>
      </c>
      <c r="E127" s="304">
        <v>0.50866849298890005</v>
      </c>
      <c r="F127" s="352"/>
    </row>
    <row r="128" spans="1:25">
      <c r="F128" s="348"/>
      <c r="M128" s="9"/>
    </row>
    <row r="129" spans="1:13">
      <c r="A129" s="302" t="s">
        <v>239</v>
      </c>
      <c r="B129" s="326">
        <f>'Réserves 2025'!V$69</f>
        <v>1</v>
      </c>
      <c r="C129" s="327">
        <f>'Réserves 2024'!U$69</f>
        <v>1</v>
      </c>
      <c r="D129" s="327">
        <f>'Réserves 2024'!BK$69</f>
        <v>0.44187500000000002</v>
      </c>
      <c r="E129" s="304">
        <v>0.28937499999999999</v>
      </c>
      <c r="F129" s="353"/>
      <c r="M129" s="9"/>
    </row>
    <row r="130" spans="1:13">
      <c r="F130" s="348"/>
    </row>
    <row r="131" spans="1:13">
      <c r="F131" s="348"/>
    </row>
    <row r="132" spans="1:13">
      <c r="F132" s="348"/>
    </row>
    <row r="133" spans="1:13">
      <c r="F133" s="348"/>
    </row>
  </sheetData>
  <mergeCells count="85">
    <mergeCell ref="AP88:AQ88"/>
    <mergeCell ref="AR88:AS88"/>
    <mergeCell ref="R103:S103"/>
    <mergeCell ref="T103:U103"/>
    <mergeCell ref="V103:W103"/>
    <mergeCell ref="X103:Y103"/>
    <mergeCell ref="AD88:AE88"/>
    <mergeCell ref="AF88:AG88"/>
    <mergeCell ref="AH88:AI88"/>
    <mergeCell ref="AL88:AM88"/>
    <mergeCell ref="AN88:AO88"/>
    <mergeCell ref="R88:S88"/>
    <mergeCell ref="T88:U88"/>
    <mergeCell ref="V88:W88"/>
    <mergeCell ref="X88:Y88"/>
    <mergeCell ref="AB88:AC88"/>
    <mergeCell ref="AL60:AM60"/>
    <mergeCell ref="AN60:AO60"/>
    <mergeCell ref="AP60:AQ60"/>
    <mergeCell ref="AR60:AS60"/>
    <mergeCell ref="R74:S74"/>
    <mergeCell ref="T74:U74"/>
    <mergeCell ref="V74:W74"/>
    <mergeCell ref="X74:Y74"/>
    <mergeCell ref="AB74:AC74"/>
    <mergeCell ref="AD74:AE74"/>
    <mergeCell ref="AF74:AG74"/>
    <mergeCell ref="AH74:AI74"/>
    <mergeCell ref="AL74:AM74"/>
    <mergeCell ref="AN74:AO74"/>
    <mergeCell ref="AP74:AQ74"/>
    <mergeCell ref="AR74:AS74"/>
    <mergeCell ref="AB58:AC58"/>
    <mergeCell ref="AD58:AE58"/>
    <mergeCell ref="AF58:AG58"/>
    <mergeCell ref="AH58:AI58"/>
    <mergeCell ref="R60:S60"/>
    <mergeCell ref="T60:U60"/>
    <mergeCell ref="V60:W60"/>
    <mergeCell ref="X60:Y60"/>
    <mergeCell ref="AB60:AC60"/>
    <mergeCell ref="AD60:AE60"/>
    <mergeCell ref="AF60:AG60"/>
    <mergeCell ref="AH60:AI60"/>
    <mergeCell ref="AN32:AO32"/>
    <mergeCell ref="AP32:AQ32"/>
    <mergeCell ref="AR32:AS32"/>
    <mergeCell ref="R46:S46"/>
    <mergeCell ref="T46:U46"/>
    <mergeCell ref="V46:W46"/>
    <mergeCell ref="X46:Y46"/>
    <mergeCell ref="AB46:AC46"/>
    <mergeCell ref="AD46:AE46"/>
    <mergeCell ref="AF46:AG46"/>
    <mergeCell ref="AH46:AI46"/>
    <mergeCell ref="AL46:AM46"/>
    <mergeCell ref="AN46:AO46"/>
    <mergeCell ref="AP46:AQ46"/>
    <mergeCell ref="AR46:AS46"/>
    <mergeCell ref="AB32:AC32"/>
    <mergeCell ref="AD32:AE32"/>
    <mergeCell ref="AF32:AG32"/>
    <mergeCell ref="AH32:AI32"/>
    <mergeCell ref="AL32:AM32"/>
    <mergeCell ref="J24:L28"/>
    <mergeCell ref="R32:S32"/>
    <mergeCell ref="T32:U32"/>
    <mergeCell ref="V32:W32"/>
    <mergeCell ref="X32:Y32"/>
    <mergeCell ref="AD2:AE2"/>
    <mergeCell ref="AF2:AG2"/>
    <mergeCell ref="AH2:AI2"/>
    <mergeCell ref="R17:S17"/>
    <mergeCell ref="T17:U17"/>
    <mergeCell ref="V17:W17"/>
    <mergeCell ref="X17:Y17"/>
    <mergeCell ref="AB17:AC17"/>
    <mergeCell ref="AD17:AE17"/>
    <mergeCell ref="AF17:AG17"/>
    <mergeCell ref="AH17:AI17"/>
    <mergeCell ref="R2:S2"/>
    <mergeCell ref="T2:U2"/>
    <mergeCell ref="V2:W2"/>
    <mergeCell ref="X2:Y2"/>
    <mergeCell ref="AB2:AC2"/>
  </mergeCells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3"/>
  <sheetViews>
    <sheetView zoomScaleNormal="100" workbookViewId="0">
      <selection activeCell="D2" sqref="D2"/>
    </sheetView>
  </sheetViews>
  <sheetFormatPr baseColWidth="10" defaultColWidth="13.28515625" defaultRowHeight="12.75"/>
  <cols>
    <col min="1" max="1" width="22.28515625" customWidth="1"/>
    <col min="3" max="4" width="21" customWidth="1"/>
    <col min="5" max="5" width="25.28515625" customWidth="1"/>
  </cols>
  <sheetData>
    <row r="1" spans="1:5">
      <c r="A1" s="354" t="s">
        <v>20</v>
      </c>
      <c r="B1" s="354" t="s">
        <v>21</v>
      </c>
      <c r="C1" s="354" t="s">
        <v>353</v>
      </c>
      <c r="D1" s="354" t="s">
        <v>354</v>
      </c>
      <c r="E1" s="354" t="s">
        <v>355</v>
      </c>
    </row>
    <row r="2" spans="1:5">
      <c r="A2" s="355" t="s">
        <v>42</v>
      </c>
      <c r="B2" s="356">
        <v>16</v>
      </c>
      <c r="C2" s="34">
        <v>10.095000000000001</v>
      </c>
      <c r="D2" s="37">
        <v>0.85299999999999998</v>
      </c>
      <c r="E2" s="36">
        <v>8.4497275879148098E-2</v>
      </c>
    </row>
    <row r="3" spans="1:5">
      <c r="A3" s="357" t="s">
        <v>45</v>
      </c>
      <c r="B3" s="358">
        <v>22</v>
      </c>
      <c r="C3" s="47">
        <v>3.2</v>
      </c>
      <c r="D3" s="48">
        <v>2.9289999999999998</v>
      </c>
      <c r="E3" s="190">
        <v>0.91531249999999997</v>
      </c>
    </row>
    <row r="4" spans="1:5">
      <c r="A4" s="357" t="s">
        <v>47</v>
      </c>
      <c r="B4" s="358">
        <v>19</v>
      </c>
      <c r="C4" s="47">
        <v>3.5</v>
      </c>
      <c r="D4" s="48">
        <v>0.78200000000000003</v>
      </c>
      <c r="E4" s="190">
        <v>0.223428571428571</v>
      </c>
    </row>
    <row r="5" spans="1:5">
      <c r="A5" s="357" t="s">
        <v>50</v>
      </c>
      <c r="B5" s="358">
        <v>44</v>
      </c>
      <c r="C5" s="47">
        <v>1.85</v>
      </c>
      <c r="D5" s="48">
        <v>0.432</v>
      </c>
      <c r="E5" s="190">
        <v>0.23351351351351299</v>
      </c>
    </row>
    <row r="6" spans="1:5">
      <c r="A6" s="357" t="s">
        <v>52</v>
      </c>
      <c r="B6" s="358">
        <v>49</v>
      </c>
      <c r="C6" s="47">
        <v>20</v>
      </c>
      <c r="D6" s="48">
        <v>2.3069999999999999</v>
      </c>
      <c r="E6" s="190">
        <v>0.11534999999999999</v>
      </c>
    </row>
    <row r="7" spans="1:5">
      <c r="A7" s="357" t="s">
        <v>54</v>
      </c>
      <c r="B7" s="358">
        <v>48</v>
      </c>
      <c r="C7" s="47">
        <v>3.15</v>
      </c>
      <c r="D7" s="48">
        <v>0.78</v>
      </c>
      <c r="E7" s="190">
        <v>0.24761904761904799</v>
      </c>
    </row>
    <row r="8" spans="1:5">
      <c r="A8" s="357" t="s">
        <v>56</v>
      </c>
      <c r="B8" s="358">
        <v>18</v>
      </c>
      <c r="C8" s="47">
        <v>2.5</v>
      </c>
      <c r="D8" s="48">
        <v>0.53900000000000003</v>
      </c>
      <c r="E8" s="190">
        <v>0.21560000000000001</v>
      </c>
    </row>
    <row r="9" spans="1:5">
      <c r="A9" s="357" t="s">
        <v>58</v>
      </c>
      <c r="B9" s="358">
        <v>39</v>
      </c>
      <c r="C9" s="47">
        <v>11.7</v>
      </c>
      <c r="D9" s="48">
        <v>6.0549999999999997</v>
      </c>
      <c r="E9" s="190">
        <v>0.51752136752136801</v>
      </c>
    </row>
    <row r="10" spans="1:5">
      <c r="A10" s="357" t="s">
        <v>59</v>
      </c>
      <c r="B10" s="358">
        <v>17</v>
      </c>
      <c r="C10" s="47">
        <v>5.2</v>
      </c>
      <c r="D10" s="48">
        <v>0.28499999999999998</v>
      </c>
      <c r="E10" s="190">
        <v>5.48076923076923E-2</v>
      </c>
    </row>
    <row r="11" spans="1:5">
      <c r="A11" s="357" t="s">
        <v>60</v>
      </c>
      <c r="B11" s="358">
        <v>26</v>
      </c>
      <c r="C11" s="47">
        <v>5.0999999999999996</v>
      </c>
      <c r="D11" s="48">
        <v>0.77500000000000002</v>
      </c>
      <c r="E11" s="190">
        <v>0.15196078431372601</v>
      </c>
    </row>
    <row r="12" spans="1:5">
      <c r="A12" s="359" t="s">
        <v>62</v>
      </c>
      <c r="B12" s="358">
        <v>62</v>
      </c>
      <c r="C12" s="60">
        <v>1.2</v>
      </c>
      <c r="D12" s="61">
        <v>0.252</v>
      </c>
      <c r="E12" s="360">
        <v>0.21</v>
      </c>
    </row>
    <row r="13" spans="1:5">
      <c r="A13" s="361" t="s">
        <v>64</v>
      </c>
      <c r="B13" s="362">
        <v>21</v>
      </c>
      <c r="C13" s="60">
        <v>2.5</v>
      </c>
      <c r="D13" s="61">
        <v>0.129</v>
      </c>
      <c r="E13" s="360">
        <v>5.16E-2</v>
      </c>
    </row>
    <row r="14" spans="1:5">
      <c r="A14" s="363"/>
      <c r="B14" s="364"/>
      <c r="C14" s="364"/>
      <c r="D14" s="69">
        <v>16.117999999999999</v>
      </c>
      <c r="E14" s="365">
        <v>0.23027359097078401</v>
      </c>
    </row>
    <row r="15" spans="1:5">
      <c r="A15" s="366"/>
      <c r="B15" s="367"/>
      <c r="C15" s="367"/>
      <c r="D15" s="80"/>
      <c r="E15" s="81"/>
    </row>
    <row r="16" spans="1:5" ht="25.5">
      <c r="A16" s="368" t="s">
        <v>68</v>
      </c>
      <c r="B16" s="369">
        <v>1</v>
      </c>
      <c r="C16" s="90">
        <v>21.2</v>
      </c>
      <c r="D16" s="91">
        <v>2.79</v>
      </c>
      <c r="E16" s="370">
        <v>0.13160377358490599</v>
      </c>
    </row>
    <row r="17" spans="1:5">
      <c r="A17" s="371"/>
      <c r="B17" s="372"/>
      <c r="C17" s="372"/>
      <c r="D17" s="80"/>
      <c r="E17" s="81"/>
    </row>
    <row r="18" spans="1:5">
      <c r="A18" s="357" t="s">
        <v>71</v>
      </c>
      <c r="B18" s="358">
        <v>2</v>
      </c>
      <c r="C18" s="98">
        <v>4.9524999999999997</v>
      </c>
      <c r="D18" s="91">
        <v>2.0249999999999999</v>
      </c>
      <c r="E18" s="370">
        <v>0.40888440181726399</v>
      </c>
    </row>
    <row r="19" spans="1:5">
      <c r="A19" s="373"/>
      <c r="B19" s="374"/>
      <c r="C19" s="374"/>
      <c r="D19" s="80"/>
      <c r="E19" s="81"/>
    </row>
    <row r="20" spans="1:5">
      <c r="A20" s="357" t="s">
        <v>75</v>
      </c>
      <c r="B20" s="358">
        <v>9</v>
      </c>
      <c r="C20" s="112">
        <v>2</v>
      </c>
      <c r="D20" s="113">
        <v>0.72</v>
      </c>
      <c r="E20" s="375">
        <v>0.36</v>
      </c>
    </row>
    <row r="21" spans="1:5">
      <c r="A21" s="357" t="s">
        <v>78</v>
      </c>
      <c r="B21" s="358">
        <v>23</v>
      </c>
      <c r="C21" s="115">
        <v>3.41</v>
      </c>
      <c r="D21" s="48">
        <v>1.256</v>
      </c>
      <c r="E21" s="190">
        <v>0.36832844574780099</v>
      </c>
    </row>
    <row r="22" spans="1:5">
      <c r="A22" s="357" t="s">
        <v>80</v>
      </c>
      <c r="B22" s="358">
        <v>13</v>
      </c>
      <c r="C22" s="115">
        <v>2.1</v>
      </c>
      <c r="D22" s="48">
        <v>0.58699999999999997</v>
      </c>
      <c r="E22" s="190">
        <v>0.27952380952380901</v>
      </c>
    </row>
    <row r="23" spans="1:5">
      <c r="A23" s="357" t="s">
        <v>83</v>
      </c>
      <c r="B23" s="358">
        <v>14</v>
      </c>
      <c r="C23" s="115">
        <v>4.93</v>
      </c>
      <c r="D23" s="48">
        <v>0.66</v>
      </c>
      <c r="E23" s="190">
        <v>0.133874239350913</v>
      </c>
    </row>
    <row r="24" spans="1:5">
      <c r="A24" s="357" t="s">
        <v>86</v>
      </c>
      <c r="B24" s="358">
        <v>42</v>
      </c>
      <c r="C24" s="115">
        <v>44.6</v>
      </c>
      <c r="D24" s="48">
        <v>17.276</v>
      </c>
      <c r="E24" s="190">
        <v>0.38735426008968599</v>
      </c>
    </row>
    <row r="25" spans="1:5">
      <c r="A25" s="357" t="s">
        <v>89</v>
      </c>
      <c r="B25" s="358">
        <v>30</v>
      </c>
      <c r="C25" s="115">
        <v>4.0999999999999996</v>
      </c>
      <c r="D25" s="48">
        <v>1.081</v>
      </c>
      <c r="E25" s="190">
        <v>0.26365853658536598</v>
      </c>
    </row>
    <row r="26" spans="1:5">
      <c r="A26" s="357" t="s">
        <v>90</v>
      </c>
      <c r="B26" s="358">
        <v>11</v>
      </c>
      <c r="C26" s="115">
        <v>1.87</v>
      </c>
      <c r="D26" s="48">
        <v>0.71</v>
      </c>
      <c r="E26" s="190">
        <v>0.37967914438502698</v>
      </c>
    </row>
    <row r="27" spans="1:5">
      <c r="A27" s="357" t="s">
        <v>91</v>
      </c>
      <c r="B27" s="358">
        <v>24</v>
      </c>
      <c r="C27" s="115">
        <v>8</v>
      </c>
      <c r="D27" s="48">
        <v>1.452</v>
      </c>
      <c r="E27" s="190">
        <v>0.18149999999999999</v>
      </c>
    </row>
    <row r="28" spans="1:5">
      <c r="A28" s="357" t="s">
        <v>92</v>
      </c>
      <c r="B28" s="358">
        <v>12</v>
      </c>
      <c r="C28" s="115">
        <v>4</v>
      </c>
      <c r="D28" s="48">
        <v>1.0249999999999999</v>
      </c>
      <c r="E28" s="190">
        <v>0.25624999999999998</v>
      </c>
    </row>
    <row r="29" spans="1:5">
      <c r="A29" s="357" t="s">
        <v>95</v>
      </c>
      <c r="B29" s="358">
        <v>38</v>
      </c>
      <c r="C29" s="115">
        <v>60.57</v>
      </c>
      <c r="D29" s="376">
        <v>10.56</v>
      </c>
      <c r="E29" s="190">
        <v>0.17434373452204099</v>
      </c>
    </row>
    <row r="30" spans="1:5">
      <c r="A30" s="357" t="s">
        <v>98</v>
      </c>
      <c r="B30" s="358">
        <v>34</v>
      </c>
      <c r="C30" s="115">
        <v>2.1</v>
      </c>
      <c r="D30" s="48">
        <v>0.224</v>
      </c>
      <c r="E30" s="190">
        <v>0.10666666666666701</v>
      </c>
    </row>
    <row r="31" spans="1:5">
      <c r="A31" s="377"/>
      <c r="B31" s="377"/>
      <c r="C31" s="377"/>
      <c r="D31" s="69">
        <v>35.551000000000002</v>
      </c>
      <c r="E31" s="365">
        <v>0.258214700755375</v>
      </c>
    </row>
    <row r="32" spans="1:5">
      <c r="A32" s="373"/>
      <c r="B32" s="374"/>
      <c r="C32" s="374"/>
      <c r="D32" s="80"/>
      <c r="E32" s="81"/>
    </row>
    <row r="33" spans="1:5">
      <c r="A33" s="357" t="s">
        <v>101</v>
      </c>
      <c r="B33" s="358">
        <v>28</v>
      </c>
      <c r="C33" s="47">
        <v>10</v>
      </c>
      <c r="D33" s="113">
        <v>1.3220000000000001</v>
      </c>
      <c r="E33" s="375">
        <v>0.13220000000000001</v>
      </c>
    </row>
    <row r="34" spans="1:5">
      <c r="A34" s="357" t="s">
        <v>103</v>
      </c>
      <c r="B34" s="358">
        <v>43</v>
      </c>
      <c r="C34" s="47">
        <v>2.2999999999999998</v>
      </c>
      <c r="D34" s="48">
        <v>0.44400000000000001</v>
      </c>
      <c r="E34" s="190">
        <v>0.19304347826087001</v>
      </c>
    </row>
    <row r="35" spans="1:5">
      <c r="A35" s="357" t="s">
        <v>105</v>
      </c>
      <c r="B35" s="358">
        <v>47</v>
      </c>
      <c r="C35" s="47">
        <v>3.4</v>
      </c>
      <c r="D35" s="48">
        <v>3.4</v>
      </c>
      <c r="E35" s="190">
        <v>1</v>
      </c>
    </row>
    <row r="36" spans="1:5">
      <c r="A36" s="357" t="s">
        <v>107</v>
      </c>
      <c r="B36" s="358">
        <v>27</v>
      </c>
      <c r="C36" s="47">
        <v>24</v>
      </c>
      <c r="D36" s="48">
        <v>5.4420000000000002</v>
      </c>
      <c r="E36" s="190">
        <v>0.22675000000000001</v>
      </c>
    </row>
    <row r="37" spans="1:5" ht="25.5">
      <c r="A37" s="357" t="s">
        <v>109</v>
      </c>
      <c r="B37" s="358">
        <v>32</v>
      </c>
      <c r="C37" s="47">
        <v>2.5</v>
      </c>
      <c r="D37" s="48">
        <v>0.36</v>
      </c>
      <c r="E37" s="190">
        <v>0.14399999999999999</v>
      </c>
    </row>
    <row r="38" spans="1:5">
      <c r="A38" s="357" t="s">
        <v>111</v>
      </c>
      <c r="B38" s="358">
        <v>25</v>
      </c>
      <c r="C38" s="47">
        <v>3.72</v>
      </c>
      <c r="D38" s="48">
        <v>0.76500000000000001</v>
      </c>
      <c r="E38" s="190">
        <v>0.20564516129032301</v>
      </c>
    </row>
    <row r="39" spans="1:5">
      <c r="A39" s="357" t="s">
        <v>112</v>
      </c>
      <c r="B39" s="358">
        <v>29</v>
      </c>
      <c r="C39" s="47">
        <v>14</v>
      </c>
      <c r="D39" s="48">
        <v>3.16</v>
      </c>
      <c r="E39" s="190">
        <v>0.22571428571428601</v>
      </c>
    </row>
    <row r="40" spans="1:5">
      <c r="A40" s="357" t="s">
        <v>114</v>
      </c>
      <c r="B40" s="358">
        <v>15</v>
      </c>
      <c r="C40" s="47">
        <v>2.9249999999999998</v>
      </c>
      <c r="D40" s="48">
        <v>1.3260000000000001</v>
      </c>
      <c r="E40" s="190">
        <v>0.45333333333333298</v>
      </c>
    </row>
    <row r="41" spans="1:5">
      <c r="A41" s="357" t="s">
        <v>116</v>
      </c>
      <c r="B41" s="358">
        <v>46</v>
      </c>
      <c r="C41" s="47">
        <v>1.67</v>
      </c>
      <c r="D41" s="48">
        <v>0.17599999999999999</v>
      </c>
      <c r="E41" s="190">
        <v>0.105389221556886</v>
      </c>
    </row>
    <row r="42" spans="1:5">
      <c r="A42" s="359" t="s">
        <v>118</v>
      </c>
      <c r="B42" s="358">
        <v>52</v>
      </c>
      <c r="C42" s="47">
        <v>4.95</v>
      </c>
      <c r="D42" s="48">
        <v>1.113</v>
      </c>
      <c r="E42" s="190">
        <v>0.22484848484848499</v>
      </c>
    </row>
    <row r="43" spans="1:5">
      <c r="A43" s="377"/>
      <c r="B43" s="377"/>
      <c r="C43" s="377"/>
      <c r="D43" s="69">
        <v>17.507999999999999</v>
      </c>
      <c r="E43" s="365">
        <v>0.25204059598358902</v>
      </c>
    </row>
    <row r="44" spans="1:5">
      <c r="A44" s="373"/>
      <c r="B44" s="374"/>
      <c r="C44" s="374"/>
      <c r="D44" s="80"/>
      <c r="E44" s="81"/>
    </row>
    <row r="45" spans="1:5">
      <c r="A45" s="357" t="s">
        <v>123</v>
      </c>
      <c r="B45" s="358">
        <v>3</v>
      </c>
      <c r="C45" s="139">
        <v>8.1999999999999993</v>
      </c>
      <c r="D45" s="141">
        <v>5.53</v>
      </c>
      <c r="E45" s="370">
        <v>0.67439024390243896</v>
      </c>
    </row>
    <row r="46" spans="1:5">
      <c r="A46" s="373"/>
      <c r="B46" s="374"/>
      <c r="C46" s="374"/>
      <c r="D46" s="80"/>
      <c r="E46" s="81"/>
    </row>
    <row r="47" spans="1:5">
      <c r="A47" s="357" t="s">
        <v>127</v>
      </c>
      <c r="B47" s="358">
        <v>10</v>
      </c>
      <c r="C47" s="143">
        <v>10.9</v>
      </c>
      <c r="D47" s="48">
        <v>3.879</v>
      </c>
      <c r="E47" s="190">
        <v>0.35587155963302802</v>
      </c>
    </row>
    <row r="48" spans="1:5">
      <c r="A48" s="357" t="s">
        <v>131</v>
      </c>
      <c r="B48" s="358">
        <v>8</v>
      </c>
      <c r="C48" s="47">
        <v>18.8</v>
      </c>
      <c r="D48" s="48">
        <v>7.68</v>
      </c>
      <c r="E48" s="190">
        <v>0.40851063829787199</v>
      </c>
    </row>
    <row r="49" spans="1:5">
      <c r="A49" s="357" t="s">
        <v>134</v>
      </c>
      <c r="B49" s="358">
        <v>35</v>
      </c>
      <c r="C49" s="47">
        <v>7.8</v>
      </c>
      <c r="D49" s="48">
        <v>4.1870000000000003</v>
      </c>
      <c r="E49" s="190">
        <v>0.53679487179487195</v>
      </c>
    </row>
    <row r="50" spans="1:5">
      <c r="A50" s="357" t="s">
        <v>136</v>
      </c>
      <c r="B50" s="358">
        <v>6</v>
      </c>
      <c r="C50" s="47">
        <v>3.4</v>
      </c>
      <c r="D50" s="48">
        <v>0.64600000000000002</v>
      </c>
      <c r="E50" s="190">
        <v>0.19</v>
      </c>
    </row>
    <row r="51" spans="1:5">
      <c r="A51" s="357" t="s">
        <v>138</v>
      </c>
      <c r="B51" s="358">
        <v>7</v>
      </c>
      <c r="C51" s="143">
        <v>11.35</v>
      </c>
      <c r="D51" s="48">
        <v>6.5540000000000003</v>
      </c>
      <c r="E51" s="190">
        <v>0.57744493392070495</v>
      </c>
    </row>
    <row r="52" spans="1:5">
      <c r="A52" s="357" t="s">
        <v>141</v>
      </c>
      <c r="B52" s="358">
        <v>33</v>
      </c>
      <c r="C52" s="47">
        <v>4.968</v>
      </c>
      <c r="D52" s="48">
        <v>1.331</v>
      </c>
      <c r="E52" s="190">
        <v>0.26791465378421903</v>
      </c>
    </row>
    <row r="53" spans="1:5">
      <c r="A53" s="357" t="s">
        <v>144</v>
      </c>
      <c r="B53" s="358">
        <v>4</v>
      </c>
      <c r="C53" s="47">
        <v>15</v>
      </c>
      <c r="D53" s="48">
        <v>1.3740000000000001</v>
      </c>
      <c r="E53" s="190">
        <v>9.1600000000000001E-2</v>
      </c>
    </row>
    <row r="54" spans="1:5">
      <c r="A54" s="357" t="s">
        <v>146</v>
      </c>
      <c r="B54" s="358">
        <v>5</v>
      </c>
      <c r="C54" s="47">
        <v>3.2</v>
      </c>
      <c r="D54" s="48">
        <v>1.0580000000000001</v>
      </c>
      <c r="E54" s="190">
        <v>0.330625</v>
      </c>
    </row>
    <row r="55" spans="1:5">
      <c r="A55" s="359" t="s">
        <v>147</v>
      </c>
      <c r="B55" s="358">
        <v>54</v>
      </c>
      <c r="C55" s="47">
        <v>1.1579999999999999</v>
      </c>
      <c r="D55" s="48">
        <v>7.4999999999999997E-2</v>
      </c>
      <c r="E55" s="190">
        <v>6.4766839378238406E-2</v>
      </c>
    </row>
    <row r="56" spans="1:5">
      <c r="A56" s="359" t="s">
        <v>151</v>
      </c>
      <c r="B56" s="358">
        <v>51</v>
      </c>
      <c r="C56" s="47">
        <v>0.78</v>
      </c>
      <c r="D56" s="48">
        <v>0.03</v>
      </c>
      <c r="E56" s="190">
        <v>3.8461538461538498E-2</v>
      </c>
    </row>
    <row r="57" spans="1:5">
      <c r="A57" s="359" t="s">
        <v>153</v>
      </c>
      <c r="B57" s="358">
        <v>53</v>
      </c>
      <c r="C57" s="47">
        <v>0.64100000000000001</v>
      </c>
      <c r="D57" s="48">
        <v>0.04</v>
      </c>
      <c r="E57" s="190">
        <v>6.2402496099844003E-2</v>
      </c>
    </row>
    <row r="58" spans="1:5">
      <c r="A58" s="377"/>
      <c r="B58" s="377"/>
      <c r="C58" s="377"/>
      <c r="D58" s="69">
        <v>26.853999999999999</v>
      </c>
      <c r="E58" s="190">
        <v>0.344295293408721</v>
      </c>
    </row>
    <row r="59" spans="1:5">
      <c r="A59" s="378"/>
      <c r="B59" s="379"/>
      <c r="C59" s="379"/>
      <c r="D59" s="80"/>
      <c r="E59" s="81"/>
    </row>
    <row r="60" spans="1:5">
      <c r="A60" s="380"/>
      <c r="B60" s="381"/>
      <c r="C60" s="381"/>
      <c r="D60" s="91">
        <v>106.376</v>
      </c>
      <c r="E60" s="370">
        <v>0.27311647682415102</v>
      </c>
    </row>
    <row r="61" spans="1:5">
      <c r="A61" s="382"/>
      <c r="B61" s="383"/>
      <c r="C61" s="383"/>
      <c r="D61" s="164">
        <v>-264.21100000000001</v>
      </c>
      <c r="E61" s="164"/>
    </row>
    <row r="62" spans="1:5">
      <c r="A62" s="384"/>
      <c r="B62" s="385"/>
      <c r="C62" s="385"/>
      <c r="D62" s="167">
        <v>-11.505000000000001</v>
      </c>
      <c r="E62" s="167"/>
    </row>
    <row r="63" spans="1:5">
      <c r="A63" s="386" t="s">
        <v>20</v>
      </c>
      <c r="B63" s="386" t="s">
        <v>21</v>
      </c>
      <c r="C63" s="386"/>
      <c r="D63" s="178"/>
      <c r="E63" s="179">
        <v>44896</v>
      </c>
    </row>
    <row r="64" spans="1:5">
      <c r="A64" s="387" t="s">
        <v>177</v>
      </c>
      <c r="B64" s="388">
        <v>50</v>
      </c>
      <c r="C64" s="186">
        <v>1.1000000000000001</v>
      </c>
      <c r="D64" s="187"/>
      <c r="E64" s="191"/>
    </row>
    <row r="65" spans="1:5">
      <c r="A65" s="389" t="s">
        <v>182</v>
      </c>
      <c r="B65" s="388">
        <v>37</v>
      </c>
      <c r="C65" s="186" t="e">
        <f>MAX(suivi_droits_acquis_Entraygues!#REF!, )</f>
        <v>#REF!</v>
      </c>
      <c r="D65" s="187"/>
      <c r="E65" s="191"/>
    </row>
    <row r="66" spans="1:5">
      <c r="A66" s="390" t="s">
        <v>187</v>
      </c>
      <c r="B66" s="391">
        <v>40</v>
      </c>
      <c r="C66" s="209">
        <f>2.5+20</f>
        <v>22.5</v>
      </c>
      <c r="D66" s="213"/>
      <c r="E66" s="214"/>
    </row>
    <row r="67" spans="1:5">
      <c r="A67" s="390" t="s">
        <v>191</v>
      </c>
      <c r="B67" s="391">
        <v>60</v>
      </c>
      <c r="C67" s="209">
        <v>5</v>
      </c>
      <c r="D67" s="213"/>
      <c r="E67" s="214"/>
    </row>
    <row r="68" spans="1:5">
      <c r="A68" s="392" t="s">
        <v>194</v>
      </c>
      <c r="B68" s="391">
        <v>61</v>
      </c>
      <c r="C68" s="219">
        <v>2.8</v>
      </c>
      <c r="D68" s="225"/>
      <c r="E68" s="226"/>
    </row>
    <row r="69" spans="1:5" ht="25.5">
      <c r="A69" s="390" t="s">
        <v>199</v>
      </c>
      <c r="B69" s="391">
        <v>36</v>
      </c>
      <c r="C69" s="209">
        <v>48</v>
      </c>
      <c r="D69" s="189">
        <v>8.9049999999999994</v>
      </c>
      <c r="E69" s="393">
        <v>0.185520833333333</v>
      </c>
    </row>
    <row r="70" spans="1:5">
      <c r="A70" s="390" t="s">
        <v>201</v>
      </c>
      <c r="B70" s="391">
        <v>41</v>
      </c>
      <c r="C70" s="209">
        <v>53</v>
      </c>
      <c r="D70" s="213"/>
      <c r="E70" s="214"/>
    </row>
    <row r="71" spans="1:5">
      <c r="A71" s="394" t="s">
        <v>205</v>
      </c>
      <c r="B71" s="395">
        <v>45</v>
      </c>
      <c r="C71" s="239">
        <v>8.39</v>
      </c>
      <c r="D71" s="243"/>
      <c r="E71" s="244"/>
    </row>
    <row r="72" spans="1:5">
      <c r="A72" s="396"/>
      <c r="B72" s="396"/>
      <c r="C72" s="396"/>
      <c r="D72" s="254"/>
      <c r="E72" s="255"/>
    </row>
    <row r="73" spans="1:5">
      <c r="A73" s="397"/>
      <c r="B73" s="398"/>
      <c r="C73" s="398"/>
      <c r="D73" s="263"/>
      <c r="E73" s="264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38"/>
  </sheetPr>
  <dimension ref="A1:BP122"/>
  <sheetViews>
    <sheetView topLeftCell="U1" zoomScaleNormal="100" workbookViewId="0">
      <selection activeCell="W14" sqref="W14"/>
    </sheetView>
  </sheetViews>
  <sheetFormatPr baseColWidth="10" defaultColWidth="13.42578125" defaultRowHeight="12.75"/>
  <cols>
    <col min="1" max="1" width="18.42578125" customWidth="1"/>
    <col min="2" max="2" width="30.42578125" customWidth="1"/>
    <col min="3" max="3" width="9.28515625" style="9" customWidth="1"/>
    <col min="4" max="4" width="17.42578125" customWidth="1"/>
    <col min="5" max="9" width="0" hidden="1" customWidth="1"/>
    <col min="10" max="10" width="12.85546875" hidden="1" customWidth="1"/>
    <col min="11" max="11" width="12.7109375" style="10" hidden="1" customWidth="1"/>
    <col min="12" max="12" width="8.85546875" style="10" hidden="1" customWidth="1"/>
    <col min="13" max="13" width="14.28515625" hidden="1" customWidth="1"/>
    <col min="14" max="15" width="0" hidden="1" customWidth="1"/>
    <col min="16" max="16" width="16.140625" hidden="1" customWidth="1"/>
    <col min="17" max="19" width="14.140625" hidden="1" customWidth="1"/>
    <col min="20" max="20" width="8.85546875" hidden="1" customWidth="1"/>
    <col min="22" max="22" width="8.85546875" customWidth="1"/>
    <col min="24" max="24" width="8.85546875" customWidth="1"/>
    <col min="26" max="26" width="9" customWidth="1"/>
    <col min="27" max="27" width="10.7109375" customWidth="1"/>
    <col min="28" max="28" width="8.7109375" customWidth="1"/>
    <col min="29" max="29" width="10.7109375" customWidth="1"/>
    <col min="30" max="30" width="8.7109375" customWidth="1"/>
    <col min="31" max="31" width="10.7109375" customWidth="1"/>
    <col min="32" max="32" width="8.7109375" customWidth="1"/>
    <col min="33" max="33" width="10.7109375" customWidth="1"/>
    <col min="34" max="34" width="8.7109375" customWidth="1"/>
    <col min="35" max="35" width="10.7109375" customWidth="1"/>
    <col min="36" max="36" width="8.140625" customWidth="1"/>
    <col min="37" max="37" width="10.7109375" customWidth="1"/>
    <col min="38" max="38" width="8.140625" customWidth="1"/>
    <col min="40" max="40" width="8.140625" customWidth="1"/>
    <col min="41" max="41" width="11.5703125" customWidth="1"/>
    <col min="42" max="42" width="9.42578125" customWidth="1"/>
    <col min="43" max="43" width="11" customWidth="1"/>
    <col min="44" max="44" width="11.7109375" customWidth="1"/>
    <col min="45" max="45" width="11" customWidth="1"/>
    <col min="46" max="46" width="7.42578125" customWidth="1"/>
    <col min="47" max="47" width="11" customWidth="1"/>
    <col min="48" max="48" width="11.5703125" customWidth="1"/>
    <col min="49" max="49" width="10.85546875" customWidth="1"/>
    <col min="50" max="50" width="7.42578125" customWidth="1"/>
    <col min="51" max="51" width="14.5703125" customWidth="1"/>
    <col min="52" max="52" width="7.85546875" customWidth="1"/>
    <col min="53" max="53" width="11.85546875" customWidth="1"/>
    <col min="54" max="54" width="7.42578125" customWidth="1"/>
    <col min="55" max="55" width="10.85546875" customWidth="1"/>
    <col min="56" max="56" width="9.140625" customWidth="1"/>
    <col min="57" max="57" width="10.85546875" customWidth="1"/>
    <col min="58" max="58" width="7.85546875" customWidth="1"/>
    <col min="59" max="59" width="10.28515625" customWidth="1"/>
    <col min="60" max="60" width="9.85546875" customWidth="1"/>
    <col min="61" max="61" width="10.28515625" customWidth="1"/>
    <col min="62" max="62" width="7.42578125" customWidth="1"/>
    <col min="63" max="63" width="10.28515625" customWidth="1"/>
    <col min="64" max="64" width="56.140625" style="11" customWidth="1"/>
    <col min="65" max="65" width="42" style="12" customWidth="1"/>
  </cols>
  <sheetData>
    <row r="1" spans="1:68" s="25" customFormat="1" ht="41.25" customHeight="1">
      <c r="A1" s="13" t="s">
        <v>19</v>
      </c>
      <c r="B1" s="14" t="s">
        <v>20</v>
      </c>
      <c r="C1" s="14" t="s">
        <v>21</v>
      </c>
      <c r="D1" s="15" t="s">
        <v>22</v>
      </c>
      <c r="E1" s="399" t="s">
        <v>23</v>
      </c>
      <c r="F1" s="400" t="s">
        <v>24</v>
      </c>
      <c r="G1" s="400" t="s">
        <v>25</v>
      </c>
      <c r="H1" s="400" t="s">
        <v>26</v>
      </c>
      <c r="I1" s="400" t="s">
        <v>27</v>
      </c>
      <c r="J1" s="400" t="s">
        <v>28</v>
      </c>
      <c r="K1" s="400" t="s">
        <v>29</v>
      </c>
      <c r="L1" s="401" t="s">
        <v>30</v>
      </c>
      <c r="M1" s="402" t="s">
        <v>31</v>
      </c>
      <c r="N1" s="402" t="s">
        <v>32</v>
      </c>
      <c r="O1" s="403" t="s">
        <v>33</v>
      </c>
      <c r="P1" s="403" t="s">
        <v>34</v>
      </c>
      <c r="Q1" s="403" t="s">
        <v>35</v>
      </c>
      <c r="R1" s="403" t="s">
        <v>36</v>
      </c>
      <c r="S1" s="403" t="s">
        <v>37</v>
      </c>
      <c r="T1" s="21"/>
      <c r="U1" s="21">
        <v>45292</v>
      </c>
      <c r="V1" s="22"/>
      <c r="W1" s="23">
        <v>45323</v>
      </c>
      <c r="X1" s="22"/>
      <c r="Y1" s="23">
        <v>45352</v>
      </c>
      <c r="Z1" s="22"/>
      <c r="AA1" s="23">
        <v>45383</v>
      </c>
      <c r="AB1" s="22"/>
      <c r="AC1" s="23">
        <v>45413</v>
      </c>
      <c r="AD1" s="22"/>
      <c r="AE1" s="23">
        <v>45444</v>
      </c>
      <c r="AF1" s="22"/>
      <c r="AG1" s="23">
        <v>45453</v>
      </c>
      <c r="AH1" s="22"/>
      <c r="AI1" s="23">
        <v>45463</v>
      </c>
      <c r="AJ1" s="22"/>
      <c r="AK1" s="23">
        <v>45474</v>
      </c>
      <c r="AL1" s="22"/>
      <c r="AM1" s="23">
        <v>45483</v>
      </c>
      <c r="AN1" s="22"/>
      <c r="AO1" s="23">
        <v>45493</v>
      </c>
      <c r="AP1" s="22"/>
      <c r="AQ1" s="23">
        <v>45505</v>
      </c>
      <c r="AR1" s="22"/>
      <c r="AS1" s="23">
        <v>45514</v>
      </c>
      <c r="AT1" s="22"/>
      <c r="AU1" s="23">
        <v>45524</v>
      </c>
      <c r="AV1" s="22"/>
      <c r="AW1" s="23">
        <v>45536</v>
      </c>
      <c r="AX1" s="22"/>
      <c r="AY1" s="23">
        <v>45545</v>
      </c>
      <c r="AZ1" s="22"/>
      <c r="BA1" s="23">
        <v>45555</v>
      </c>
      <c r="BB1" s="22"/>
      <c r="BC1" s="23">
        <v>45566</v>
      </c>
      <c r="BD1" s="22"/>
      <c r="BE1" s="23">
        <v>45575</v>
      </c>
      <c r="BF1" s="22"/>
      <c r="BG1" s="23">
        <v>45585</v>
      </c>
      <c r="BH1" s="22"/>
      <c r="BI1" s="23">
        <v>45597</v>
      </c>
      <c r="BJ1" s="22"/>
      <c r="BK1" s="23">
        <v>45627</v>
      </c>
      <c r="BL1" s="24" t="s">
        <v>39</v>
      </c>
      <c r="BM1" s="24" t="s">
        <v>40</v>
      </c>
    </row>
    <row r="2" spans="1:68">
      <c r="A2" s="26" t="s">
        <v>41</v>
      </c>
      <c r="B2" s="27" t="s">
        <v>42</v>
      </c>
      <c r="C2" s="28">
        <v>16</v>
      </c>
      <c r="D2" s="29" t="s">
        <v>43</v>
      </c>
      <c r="E2" s="30">
        <v>10.095000000000001</v>
      </c>
      <c r="F2" s="31">
        <v>10.095000000000001</v>
      </c>
      <c r="G2" s="31">
        <v>10.095000000000001</v>
      </c>
      <c r="H2" s="31">
        <v>10.095000000000001</v>
      </c>
      <c r="I2" s="31">
        <v>10.095000000000001</v>
      </c>
      <c r="J2" s="31">
        <v>10.095000000000001</v>
      </c>
      <c r="K2" s="31">
        <v>10.095000000000001</v>
      </c>
      <c r="L2" s="32">
        <v>10.095000000000001</v>
      </c>
      <c r="M2" s="33">
        <v>10.095000000000001</v>
      </c>
      <c r="N2" s="33">
        <v>10.095000000000001</v>
      </c>
      <c r="O2" s="34">
        <v>10.095000000000001</v>
      </c>
      <c r="P2" s="34">
        <v>10.095000000000001</v>
      </c>
      <c r="Q2" s="34">
        <v>10.095000000000001</v>
      </c>
      <c r="R2" s="34">
        <v>10.095000000000001</v>
      </c>
      <c r="S2" s="34">
        <v>10.095000000000001</v>
      </c>
      <c r="T2" s="37">
        <v>10.095000000000001</v>
      </c>
      <c r="U2" s="36">
        <v>1</v>
      </c>
      <c r="V2" s="37">
        <v>10.095000000000001</v>
      </c>
      <c r="W2" s="36">
        <v>1</v>
      </c>
      <c r="X2" s="37">
        <v>10.09</v>
      </c>
      <c r="Y2" s="36">
        <v>0.99950470529965296</v>
      </c>
      <c r="Z2" s="37">
        <v>10.095000000000001</v>
      </c>
      <c r="AA2" s="36">
        <v>1</v>
      </c>
      <c r="AB2" s="37">
        <v>10.095000000000001</v>
      </c>
      <c r="AC2" s="36">
        <v>1</v>
      </c>
      <c r="AD2" s="37">
        <v>10.09</v>
      </c>
      <c r="AE2" s="36">
        <v>0.99950470529965296</v>
      </c>
      <c r="AF2" s="37">
        <v>10.095000000000001</v>
      </c>
      <c r="AG2" s="36">
        <v>1</v>
      </c>
      <c r="AH2" s="37">
        <v>9.8020999999999994</v>
      </c>
      <c r="AI2" s="36">
        <v>0.97098563645368996</v>
      </c>
      <c r="AJ2" s="37">
        <v>9.9625000000000004</v>
      </c>
      <c r="AK2" s="36">
        <v>0.986874690440812</v>
      </c>
      <c r="AL2" s="37">
        <v>9.8594000000000008</v>
      </c>
      <c r="AM2" s="36">
        <v>0.97666171371966304</v>
      </c>
      <c r="AN2" s="37">
        <v>9.16</v>
      </c>
      <c r="AO2" s="36">
        <v>0.90737989103516603</v>
      </c>
      <c r="AP2" s="37">
        <v>7.3095999999999997</v>
      </c>
      <c r="AQ2" s="36">
        <v>0.72408122833085697</v>
      </c>
      <c r="AR2" s="37">
        <v>5.9927999999999999</v>
      </c>
      <c r="AS2" s="36">
        <v>0.59364041604754803</v>
      </c>
      <c r="AT2" s="37">
        <v>5.3822999999999999</v>
      </c>
      <c r="AU2" s="36">
        <v>0.53316493313521496</v>
      </c>
      <c r="AV2" s="37">
        <v>4.4370000000000003</v>
      </c>
      <c r="AW2" s="36">
        <v>0.43952451708766699</v>
      </c>
      <c r="AX2" s="37">
        <v>4.9130000000000003</v>
      </c>
      <c r="AY2" s="36">
        <v>0.48667657256067398</v>
      </c>
      <c r="AZ2" s="37">
        <v>5.2270000000000003</v>
      </c>
      <c r="BA2" s="36">
        <v>0.51778107974244703</v>
      </c>
      <c r="BB2" s="37">
        <v>5.2169999999999996</v>
      </c>
      <c r="BC2" s="36">
        <v>0.51679049034175295</v>
      </c>
      <c r="BD2" s="37">
        <v>5.51</v>
      </c>
      <c r="BE2" s="36">
        <v>0.54581475978206995</v>
      </c>
      <c r="BF2" s="37">
        <v>7.4119999999999999</v>
      </c>
      <c r="BG2" s="36">
        <v>0.73422486379395702</v>
      </c>
      <c r="BH2" s="37">
        <v>9.3339999999999996</v>
      </c>
      <c r="BI2" s="36">
        <v>0.92461614660723102</v>
      </c>
      <c r="BJ2" s="37">
        <v>10.095000000000001</v>
      </c>
      <c r="BK2" s="36">
        <v>1</v>
      </c>
      <c r="BL2" s="38" t="s">
        <v>44</v>
      </c>
    </row>
    <row r="3" spans="1:68">
      <c r="A3" s="39" t="s">
        <v>41</v>
      </c>
      <c r="B3" s="40" t="s">
        <v>45</v>
      </c>
      <c r="C3" s="41">
        <v>22</v>
      </c>
      <c r="D3" s="42" t="s">
        <v>46</v>
      </c>
      <c r="E3" s="43">
        <v>3.2</v>
      </c>
      <c r="F3" s="44">
        <v>3.2</v>
      </c>
      <c r="G3" s="44">
        <v>3.2</v>
      </c>
      <c r="H3" s="44">
        <v>3.2</v>
      </c>
      <c r="I3" s="44">
        <v>3.2</v>
      </c>
      <c r="J3" s="44">
        <v>3.2</v>
      </c>
      <c r="K3" s="44">
        <v>3.2</v>
      </c>
      <c r="L3" s="45">
        <v>3.2</v>
      </c>
      <c r="M3" s="46">
        <v>3.2</v>
      </c>
      <c r="N3" s="46">
        <v>3.2</v>
      </c>
      <c r="O3" s="47">
        <v>3.2</v>
      </c>
      <c r="P3" s="47">
        <v>3.2</v>
      </c>
      <c r="Q3" s="47">
        <v>3.2</v>
      </c>
      <c r="R3" s="47">
        <v>3.2</v>
      </c>
      <c r="S3" s="47">
        <v>3.2</v>
      </c>
      <c r="T3" s="48">
        <v>3.2</v>
      </c>
      <c r="U3" s="36">
        <v>1</v>
      </c>
      <c r="V3" s="48">
        <v>2.99</v>
      </c>
      <c r="W3" s="36">
        <v>0.93437499999999996</v>
      </c>
      <c r="X3" s="48">
        <v>3.11</v>
      </c>
      <c r="Y3" s="36">
        <v>0.97187500000000004</v>
      </c>
      <c r="Z3" s="48">
        <v>3.17</v>
      </c>
      <c r="AA3" s="36">
        <v>0.99062499999999998</v>
      </c>
      <c r="AB3" s="48">
        <v>3.1040000000000001</v>
      </c>
      <c r="AC3" s="36">
        <v>0.97</v>
      </c>
      <c r="AD3" s="48">
        <v>3.1120000000000001</v>
      </c>
      <c r="AE3" s="36">
        <v>0.97250000000000003</v>
      </c>
      <c r="AF3" s="48">
        <v>3.1288999999999998</v>
      </c>
      <c r="AG3" s="36">
        <v>0.97778125000000005</v>
      </c>
      <c r="AH3" s="48">
        <v>3.1160999999999999</v>
      </c>
      <c r="AI3" s="36">
        <v>0.97378125000000004</v>
      </c>
      <c r="AJ3" s="48">
        <v>3.1160000000000001</v>
      </c>
      <c r="AK3" s="36">
        <v>0.97375</v>
      </c>
      <c r="AL3" s="48">
        <v>3.1032999999999999</v>
      </c>
      <c r="AM3" s="36">
        <v>0.96978125000000004</v>
      </c>
      <c r="AN3" s="48">
        <v>2.9220000000000002</v>
      </c>
      <c r="AO3" s="36">
        <v>0.91312499999999996</v>
      </c>
      <c r="AP3" s="48">
        <v>2.516</v>
      </c>
      <c r="AQ3" s="36">
        <v>0.78625</v>
      </c>
      <c r="AR3" s="48">
        <v>2.0467</v>
      </c>
      <c r="AS3" s="36">
        <v>0.63959374999999996</v>
      </c>
      <c r="AT3" s="48">
        <v>1.9833000000000001</v>
      </c>
      <c r="AU3" s="36">
        <v>0.61978124999999995</v>
      </c>
      <c r="AV3">
        <v>1.8260000000000001</v>
      </c>
      <c r="AW3" s="36">
        <v>0.57062500000000005</v>
      </c>
      <c r="AX3" s="48">
        <v>2.1339999999999999</v>
      </c>
      <c r="AY3" s="36">
        <v>0.666875</v>
      </c>
      <c r="AZ3" s="48">
        <v>2.3490000000000002</v>
      </c>
      <c r="BA3" s="36">
        <v>0.73406249999999995</v>
      </c>
      <c r="BB3" s="48">
        <v>2.4940000000000002</v>
      </c>
      <c r="BC3" s="36">
        <v>0.77937500000000004</v>
      </c>
      <c r="BD3" s="48">
        <v>2.8130000000000002</v>
      </c>
      <c r="BE3" s="36">
        <v>0.87906249999999997</v>
      </c>
      <c r="BF3" s="48">
        <v>3.1349999999999998</v>
      </c>
      <c r="BG3" s="36">
        <v>0.97968750000000004</v>
      </c>
      <c r="BH3" s="48">
        <v>3.2</v>
      </c>
      <c r="BI3" s="36">
        <v>1</v>
      </c>
      <c r="BJ3" s="48">
        <v>3.2</v>
      </c>
      <c r="BK3" s="36">
        <v>1</v>
      </c>
      <c r="BL3" s="38" t="s">
        <v>44</v>
      </c>
    </row>
    <row r="4" spans="1:68">
      <c r="A4" s="39" t="s">
        <v>41</v>
      </c>
      <c r="B4" s="40" t="s">
        <v>47</v>
      </c>
      <c r="C4" s="41">
        <v>19</v>
      </c>
      <c r="D4" s="42" t="s">
        <v>48</v>
      </c>
      <c r="E4" s="43">
        <v>3.5</v>
      </c>
      <c r="F4" s="44">
        <v>3.5</v>
      </c>
      <c r="G4" s="44">
        <v>3.5</v>
      </c>
      <c r="H4" s="44">
        <v>3.5</v>
      </c>
      <c r="I4" s="44">
        <v>3.5</v>
      </c>
      <c r="J4" s="44">
        <v>3.5</v>
      </c>
      <c r="K4" s="44">
        <v>3.5</v>
      </c>
      <c r="L4" s="45">
        <v>3.5</v>
      </c>
      <c r="M4" s="46">
        <v>3.5</v>
      </c>
      <c r="N4" s="46">
        <v>3.5</v>
      </c>
      <c r="O4" s="47">
        <v>3.5</v>
      </c>
      <c r="P4" s="47">
        <v>3.5</v>
      </c>
      <c r="Q4" s="47">
        <v>3.5</v>
      </c>
      <c r="R4" s="47">
        <v>3.5</v>
      </c>
      <c r="S4" s="47">
        <v>3.5</v>
      </c>
      <c r="T4" s="48">
        <v>3.5</v>
      </c>
      <c r="U4" s="36">
        <v>1</v>
      </c>
      <c r="V4" s="48">
        <v>3.444</v>
      </c>
      <c r="W4" s="36">
        <v>0.98399999999999999</v>
      </c>
      <c r="X4" s="48">
        <v>3.4710000000000001</v>
      </c>
      <c r="Y4" s="36">
        <v>0.99171428571428599</v>
      </c>
      <c r="Z4" s="48">
        <v>3.49</v>
      </c>
      <c r="AA4" s="36">
        <v>0.997142857142857</v>
      </c>
      <c r="AB4" s="48">
        <v>3.456</v>
      </c>
      <c r="AC4" s="36">
        <v>0.98742857142857099</v>
      </c>
      <c r="AD4" s="48">
        <v>3.4710000000000001</v>
      </c>
      <c r="AE4" s="36">
        <v>0.99171428571428599</v>
      </c>
      <c r="AF4" s="48">
        <v>3.49</v>
      </c>
      <c r="AG4" s="36">
        <v>0.997142857142857</v>
      </c>
      <c r="AH4" s="48">
        <v>3.4708000000000001</v>
      </c>
      <c r="AI4" s="36">
        <v>0.99165714285714301</v>
      </c>
      <c r="AJ4" s="48">
        <v>3.4712000000000001</v>
      </c>
      <c r="AK4" s="36">
        <v>0.99177142857142897</v>
      </c>
      <c r="AL4" s="48">
        <v>3.4729999999999999</v>
      </c>
      <c r="AM4" s="36">
        <v>0.99228571428571399</v>
      </c>
      <c r="AN4" s="48">
        <v>3.3218999999999999</v>
      </c>
      <c r="AO4" s="36">
        <v>0.94911428571428602</v>
      </c>
      <c r="AP4" s="48">
        <v>2.9643999999999999</v>
      </c>
      <c r="AQ4" s="36">
        <v>0.84697142857142904</v>
      </c>
      <c r="AR4" s="48">
        <v>2.6072000000000002</v>
      </c>
      <c r="AS4" s="36">
        <v>0.74491428571428597</v>
      </c>
      <c r="AT4" s="48">
        <v>2.4161000000000001</v>
      </c>
      <c r="AU4" s="36">
        <v>0.69031428571428599</v>
      </c>
      <c r="AV4" s="48">
        <v>1.996</v>
      </c>
      <c r="AW4" s="36">
        <v>0.57028571428571395</v>
      </c>
      <c r="AX4" s="48">
        <v>2.0539999999999998</v>
      </c>
      <c r="AY4" s="36">
        <v>0.58685714285714297</v>
      </c>
      <c r="AZ4" s="48">
        <v>2.0489999999999999</v>
      </c>
      <c r="BA4" s="36">
        <v>0.58542857142857097</v>
      </c>
      <c r="BB4" s="48">
        <v>2.069</v>
      </c>
      <c r="BC4" s="36">
        <v>0.59114285714285697</v>
      </c>
      <c r="BD4" s="48">
        <v>2.0920000000000001</v>
      </c>
      <c r="BE4" s="36">
        <v>0.59771428571428598</v>
      </c>
      <c r="BF4" s="48">
        <v>2.2559999999999998</v>
      </c>
      <c r="BG4" s="36">
        <v>0.64457142857142802</v>
      </c>
      <c r="BH4" s="48">
        <v>2.468</v>
      </c>
      <c r="BI4" s="36">
        <v>0.70514285714285696</v>
      </c>
      <c r="BJ4" s="48">
        <v>2.8370000000000002</v>
      </c>
      <c r="BK4" s="36">
        <v>0.81057142857142905</v>
      </c>
      <c r="BL4" s="38" t="s">
        <v>44</v>
      </c>
      <c r="BN4" s="49" t="s">
        <v>49</v>
      </c>
      <c r="BO4" s="50"/>
    </row>
    <row r="5" spans="1:68">
      <c r="A5" s="39" t="s">
        <v>41</v>
      </c>
      <c r="B5" s="40" t="s">
        <v>50</v>
      </c>
      <c r="C5" s="41">
        <v>44</v>
      </c>
      <c r="D5" s="42" t="s">
        <v>50</v>
      </c>
      <c r="E5" s="43">
        <v>1.85</v>
      </c>
      <c r="F5" s="44">
        <v>1.85</v>
      </c>
      <c r="G5" s="44">
        <v>1.85</v>
      </c>
      <c r="H5" s="44">
        <v>1.85</v>
      </c>
      <c r="I5" s="44">
        <v>1.85</v>
      </c>
      <c r="J5" s="44">
        <v>1.85</v>
      </c>
      <c r="K5" s="44">
        <v>1.85</v>
      </c>
      <c r="L5" s="45">
        <v>1.85</v>
      </c>
      <c r="M5" s="46">
        <v>1.85</v>
      </c>
      <c r="N5" s="46">
        <v>1.85</v>
      </c>
      <c r="O5" s="47">
        <v>1.85</v>
      </c>
      <c r="P5" s="47">
        <v>1.85</v>
      </c>
      <c r="Q5" s="47">
        <v>1.85</v>
      </c>
      <c r="R5" s="47">
        <v>1.85</v>
      </c>
      <c r="S5" s="47">
        <v>1.85</v>
      </c>
      <c r="T5" s="48">
        <v>1.85</v>
      </c>
      <c r="U5" s="36">
        <v>1</v>
      </c>
      <c r="V5" s="48">
        <v>1.85</v>
      </c>
      <c r="W5" s="36">
        <v>1</v>
      </c>
      <c r="X5" s="48">
        <v>1.85</v>
      </c>
      <c r="Y5" s="36">
        <v>1</v>
      </c>
      <c r="Z5" s="48">
        <v>1.85</v>
      </c>
      <c r="AA5" s="36">
        <v>1</v>
      </c>
      <c r="AB5" s="48">
        <v>1.85</v>
      </c>
      <c r="AC5" s="36">
        <v>1</v>
      </c>
      <c r="AD5" s="48">
        <v>1.85</v>
      </c>
      <c r="AE5" s="36">
        <v>1</v>
      </c>
      <c r="AF5" s="48">
        <v>1.85</v>
      </c>
      <c r="AG5" s="36">
        <v>1</v>
      </c>
      <c r="AH5" s="48">
        <v>1.85</v>
      </c>
      <c r="AI5" s="36">
        <v>1</v>
      </c>
      <c r="AJ5" s="48">
        <v>1.85</v>
      </c>
      <c r="AK5" s="36">
        <v>1</v>
      </c>
      <c r="AL5" s="48">
        <v>1.7965</v>
      </c>
      <c r="AM5" s="36">
        <v>0.97108108108108104</v>
      </c>
      <c r="AN5" s="48">
        <v>1.6147</v>
      </c>
      <c r="AO5" s="36">
        <v>0.87281081081081102</v>
      </c>
      <c r="AP5" s="48">
        <v>1.1011</v>
      </c>
      <c r="AQ5" s="36">
        <v>0.59518918918918895</v>
      </c>
      <c r="AR5" s="48">
        <v>0.98853000000000002</v>
      </c>
      <c r="AS5" s="36">
        <v>0.53434054054054003</v>
      </c>
      <c r="AT5" s="48">
        <v>1.0482</v>
      </c>
      <c r="AU5" s="36">
        <v>0.56659459459459505</v>
      </c>
      <c r="AV5" s="48">
        <v>0.754</v>
      </c>
      <c r="AW5" s="36">
        <v>0.40756756756756801</v>
      </c>
      <c r="AX5" s="48">
        <v>0.79100000000000004</v>
      </c>
      <c r="AY5" s="36">
        <v>0.42756756756756797</v>
      </c>
      <c r="AZ5" s="48">
        <v>0.80700000000000005</v>
      </c>
      <c r="BA5" s="36">
        <v>0.43621621621621598</v>
      </c>
      <c r="BB5" s="48">
        <v>0.84299999999999997</v>
      </c>
      <c r="BC5" s="36">
        <v>0.45567567567567602</v>
      </c>
      <c r="BD5" s="48">
        <v>0.85899999999999999</v>
      </c>
      <c r="BE5" s="36">
        <v>0.46432432432432402</v>
      </c>
      <c r="BF5" s="48">
        <v>0.91100000000000003</v>
      </c>
      <c r="BG5" s="36">
        <v>0.49243243243243201</v>
      </c>
      <c r="BH5" s="48">
        <v>1.036</v>
      </c>
      <c r="BI5" s="36">
        <v>0.56000000000000005</v>
      </c>
      <c r="BJ5" s="48">
        <v>1.304</v>
      </c>
      <c r="BK5" s="36">
        <v>0.70486486486486499</v>
      </c>
      <c r="BL5" s="38" t="s">
        <v>44</v>
      </c>
      <c r="BN5" t="s">
        <v>51</v>
      </c>
    </row>
    <row r="6" spans="1:68">
      <c r="A6" s="39" t="s">
        <v>41</v>
      </c>
      <c r="B6" s="40" t="s">
        <v>52</v>
      </c>
      <c r="C6" s="41">
        <v>49</v>
      </c>
      <c r="D6" s="42" t="s">
        <v>52</v>
      </c>
      <c r="E6" s="43">
        <v>20</v>
      </c>
      <c r="F6" s="44">
        <v>20</v>
      </c>
      <c r="G6" s="44">
        <v>20</v>
      </c>
      <c r="H6" s="44">
        <v>20</v>
      </c>
      <c r="I6" s="44">
        <v>20</v>
      </c>
      <c r="J6" s="44">
        <v>20</v>
      </c>
      <c r="K6" s="44">
        <v>20</v>
      </c>
      <c r="L6" s="45">
        <v>20</v>
      </c>
      <c r="M6" s="46">
        <v>20</v>
      </c>
      <c r="N6" s="46">
        <v>20</v>
      </c>
      <c r="O6" s="47">
        <v>20</v>
      </c>
      <c r="P6" s="47">
        <v>20</v>
      </c>
      <c r="Q6" s="47">
        <v>20</v>
      </c>
      <c r="R6" s="47">
        <v>20</v>
      </c>
      <c r="S6" s="47">
        <v>20</v>
      </c>
      <c r="T6" s="48">
        <v>18.864999999999998</v>
      </c>
      <c r="U6" s="36">
        <v>0.94325000000000003</v>
      </c>
      <c r="V6" s="48">
        <v>19.600000000000001</v>
      </c>
      <c r="W6" s="36">
        <v>0.98</v>
      </c>
      <c r="X6" s="48">
        <v>20</v>
      </c>
      <c r="Y6" s="36">
        <v>1</v>
      </c>
      <c r="Z6" s="48">
        <v>20</v>
      </c>
      <c r="AA6" s="36">
        <v>1</v>
      </c>
      <c r="AB6" s="48">
        <v>20</v>
      </c>
      <c r="AC6" s="36">
        <v>1</v>
      </c>
      <c r="AD6" s="48">
        <v>20</v>
      </c>
      <c r="AE6" s="36">
        <v>1</v>
      </c>
      <c r="AF6" s="48">
        <v>20</v>
      </c>
      <c r="AG6" s="36">
        <v>1</v>
      </c>
      <c r="AH6" s="48">
        <v>20</v>
      </c>
      <c r="AI6" s="36">
        <v>1</v>
      </c>
      <c r="AJ6" s="48">
        <v>20</v>
      </c>
      <c r="AK6" s="36">
        <v>1</v>
      </c>
      <c r="AL6" s="48">
        <v>20</v>
      </c>
      <c r="AM6" s="36">
        <v>1</v>
      </c>
      <c r="AN6" s="48">
        <v>19.079999999999998</v>
      </c>
      <c r="AO6" s="36">
        <v>0.95399999999999996</v>
      </c>
      <c r="AP6" s="404">
        <v>16.527000000000001</v>
      </c>
      <c r="AQ6" s="36">
        <v>0.82635000000000003</v>
      </c>
      <c r="AR6" s="48">
        <v>14.648999999999999</v>
      </c>
      <c r="AS6" s="36">
        <v>0.73245000000000005</v>
      </c>
      <c r="AT6" s="48">
        <v>12.933999999999999</v>
      </c>
      <c r="AU6" s="36">
        <v>0.64670000000000005</v>
      </c>
      <c r="AV6">
        <v>10.99</v>
      </c>
      <c r="AW6" s="36">
        <v>0.54949999999999999</v>
      </c>
      <c r="AX6" s="48">
        <v>11.538</v>
      </c>
      <c r="AY6" s="36">
        <v>0.57689999999999997</v>
      </c>
      <c r="AZ6" s="48">
        <v>11.920999999999999</v>
      </c>
      <c r="BA6" s="36">
        <v>0.59604999999999997</v>
      </c>
      <c r="BB6" s="48">
        <v>11.994999999999999</v>
      </c>
      <c r="BC6" s="36">
        <v>0.59975000000000001</v>
      </c>
      <c r="BD6" s="48">
        <v>12.587999999999999</v>
      </c>
      <c r="BE6" s="36">
        <v>0.62939999999999996</v>
      </c>
      <c r="BF6" s="48">
        <v>14.571999999999999</v>
      </c>
      <c r="BG6" s="36">
        <v>0.72860000000000003</v>
      </c>
      <c r="BH6" s="48">
        <v>16.329999999999998</v>
      </c>
      <c r="BI6" s="36">
        <v>0.8165</v>
      </c>
      <c r="BJ6" s="48">
        <v>17.667999999999999</v>
      </c>
      <c r="BK6" s="36">
        <v>0.88339999999999996</v>
      </c>
      <c r="BL6" s="38" t="s">
        <v>44</v>
      </c>
      <c r="BN6" t="s">
        <v>53</v>
      </c>
    </row>
    <row r="7" spans="1:68">
      <c r="A7" s="39" t="s">
        <v>41</v>
      </c>
      <c r="B7" s="40" t="s">
        <v>54</v>
      </c>
      <c r="C7" s="41">
        <v>48</v>
      </c>
      <c r="D7" s="42" t="s">
        <v>54</v>
      </c>
      <c r="E7" s="43">
        <v>3.2</v>
      </c>
      <c r="F7" s="44">
        <v>3.2</v>
      </c>
      <c r="G7" s="44">
        <v>3.15</v>
      </c>
      <c r="H7" s="44">
        <v>3.15</v>
      </c>
      <c r="I7" s="44">
        <v>3.15</v>
      </c>
      <c r="J7" s="44">
        <v>3.15</v>
      </c>
      <c r="K7" s="44">
        <v>3.15</v>
      </c>
      <c r="L7" s="45">
        <v>3.15</v>
      </c>
      <c r="M7" s="46">
        <v>3.15</v>
      </c>
      <c r="N7" s="46">
        <v>3.15</v>
      </c>
      <c r="O7" s="47">
        <v>3.15</v>
      </c>
      <c r="P7" s="47">
        <v>3.15</v>
      </c>
      <c r="Q7" s="47">
        <v>3.15</v>
      </c>
      <c r="R7" s="47">
        <v>3.15</v>
      </c>
      <c r="S7" s="47">
        <v>3.15</v>
      </c>
      <c r="T7" s="48">
        <v>3.15</v>
      </c>
      <c r="U7" s="36">
        <v>1</v>
      </c>
      <c r="V7" s="48">
        <v>3.15</v>
      </c>
      <c r="W7" s="36">
        <v>1</v>
      </c>
      <c r="X7" s="48">
        <v>3.15</v>
      </c>
      <c r="Y7" s="36">
        <v>1</v>
      </c>
      <c r="Z7" s="48">
        <v>3.15</v>
      </c>
      <c r="AA7" s="36">
        <v>1</v>
      </c>
      <c r="AB7" s="48">
        <v>3.15</v>
      </c>
      <c r="AC7" s="36">
        <v>1</v>
      </c>
      <c r="AD7" s="48">
        <v>3.15</v>
      </c>
      <c r="AE7" s="36">
        <v>1</v>
      </c>
      <c r="AF7" s="48">
        <v>3.15</v>
      </c>
      <c r="AG7" s="36">
        <v>1</v>
      </c>
      <c r="AH7" s="48">
        <v>3.1427999999999998</v>
      </c>
      <c r="AI7" s="36">
        <v>0.997714285714286</v>
      </c>
      <c r="AJ7" s="48">
        <v>3.15</v>
      </c>
      <c r="AK7" s="36">
        <v>1</v>
      </c>
      <c r="AL7" s="48">
        <v>3.1493000000000002</v>
      </c>
      <c r="AM7" s="36">
        <v>0.99977777777777799</v>
      </c>
      <c r="AN7" s="48">
        <v>2.8740999999999999</v>
      </c>
      <c r="AO7" s="36">
        <v>0.91241269841269901</v>
      </c>
      <c r="AP7" s="48">
        <v>2.4</v>
      </c>
      <c r="AQ7" s="36">
        <v>0.76190476190476197</v>
      </c>
      <c r="AR7" s="48">
        <v>2.0697999999999999</v>
      </c>
      <c r="AS7" s="36">
        <v>0.65707936507936504</v>
      </c>
      <c r="AT7" s="48">
        <v>1.9034</v>
      </c>
      <c r="AU7" s="36">
        <v>0.60425396825396804</v>
      </c>
      <c r="AV7" s="48">
        <v>1.5229999999999999</v>
      </c>
      <c r="AW7" s="36">
        <v>0.48349206349206297</v>
      </c>
      <c r="AX7" s="48">
        <v>1.5269999999999999</v>
      </c>
      <c r="AY7" s="36">
        <v>0.484761904761905</v>
      </c>
      <c r="AZ7" s="48">
        <v>1.492</v>
      </c>
      <c r="BA7" s="36">
        <v>0.47365079365079399</v>
      </c>
      <c r="BB7" s="48">
        <v>1.526</v>
      </c>
      <c r="BC7" s="36">
        <v>0.48444444444444401</v>
      </c>
      <c r="BD7" s="48">
        <v>1.546</v>
      </c>
      <c r="BE7" s="36">
        <v>0.490793650793651</v>
      </c>
      <c r="BF7" s="48">
        <v>1.8180000000000001</v>
      </c>
      <c r="BG7" s="36">
        <v>0.57714285714285696</v>
      </c>
      <c r="BH7" s="48">
        <v>2.2919999999999998</v>
      </c>
      <c r="BI7" s="36">
        <v>0.72761904761904805</v>
      </c>
      <c r="BJ7" s="48">
        <v>3.15</v>
      </c>
      <c r="BK7" s="36">
        <v>1</v>
      </c>
      <c r="BL7" s="38" t="s">
        <v>44</v>
      </c>
      <c r="BN7" t="s">
        <v>55</v>
      </c>
    </row>
    <row r="8" spans="1:68">
      <c r="A8" s="39" t="s">
        <v>41</v>
      </c>
      <c r="B8" s="40" t="s">
        <v>56</v>
      </c>
      <c r="C8" s="41">
        <v>18</v>
      </c>
      <c r="D8" s="42" t="s">
        <v>57</v>
      </c>
      <c r="E8" s="43">
        <v>2.5009999999999999</v>
      </c>
      <c r="F8" s="44">
        <v>2.5009999999999999</v>
      </c>
      <c r="G8" s="44">
        <v>2.5</v>
      </c>
      <c r="H8" s="44">
        <v>2.5</v>
      </c>
      <c r="I8" s="44">
        <v>2.5</v>
      </c>
      <c r="J8" s="44">
        <v>2.5</v>
      </c>
      <c r="K8" s="44">
        <v>2.5</v>
      </c>
      <c r="L8" s="45">
        <v>2.5</v>
      </c>
      <c r="M8" s="46">
        <v>2.5</v>
      </c>
      <c r="N8" s="46">
        <v>2.5</v>
      </c>
      <c r="O8" s="47">
        <v>2.5</v>
      </c>
      <c r="P8" s="47">
        <v>2.5</v>
      </c>
      <c r="Q8" s="47">
        <v>2.5</v>
      </c>
      <c r="R8" s="47">
        <v>2.5</v>
      </c>
      <c r="S8" s="47">
        <v>2.5</v>
      </c>
      <c r="T8" s="48">
        <v>2.5</v>
      </c>
      <c r="U8" s="36">
        <v>1</v>
      </c>
      <c r="V8" s="48">
        <v>2.4079999999999999</v>
      </c>
      <c r="W8" s="36">
        <v>0.96319999999999995</v>
      </c>
      <c r="X8" s="48">
        <v>2.5</v>
      </c>
      <c r="Y8" s="36">
        <v>1</v>
      </c>
      <c r="Z8" s="48">
        <v>2.5</v>
      </c>
      <c r="AA8" s="36">
        <v>1</v>
      </c>
      <c r="AB8" s="48">
        <v>2.4729999999999999</v>
      </c>
      <c r="AC8" s="36">
        <v>0.98919999999999997</v>
      </c>
      <c r="AD8" s="48">
        <v>2.5</v>
      </c>
      <c r="AE8" s="36">
        <v>1</v>
      </c>
      <c r="AF8" s="48">
        <v>2.5</v>
      </c>
      <c r="AG8" s="36">
        <v>1</v>
      </c>
      <c r="AH8" s="48">
        <v>2.5</v>
      </c>
      <c r="AI8" s="36">
        <v>1</v>
      </c>
      <c r="AJ8" s="48">
        <v>2.5</v>
      </c>
      <c r="AK8" s="36">
        <v>1</v>
      </c>
      <c r="AL8" s="48">
        <v>2.4914000000000001</v>
      </c>
      <c r="AM8" s="36">
        <v>0.99656</v>
      </c>
      <c r="AN8" s="48">
        <v>2.4458000000000002</v>
      </c>
      <c r="AO8" s="36">
        <v>0.97831999999999997</v>
      </c>
      <c r="AP8" s="48">
        <v>2.2555999999999998</v>
      </c>
      <c r="AQ8" s="36">
        <v>0.90224000000000004</v>
      </c>
      <c r="AR8" s="48">
        <v>2.1103999999999998</v>
      </c>
      <c r="AS8" s="36">
        <v>0.84416000000000002</v>
      </c>
      <c r="AT8" s="48">
        <v>2.0150000000000001</v>
      </c>
      <c r="AU8" s="36">
        <v>0.80600000000000005</v>
      </c>
      <c r="AV8">
        <v>1.865</v>
      </c>
      <c r="AW8" s="36">
        <v>0.746</v>
      </c>
      <c r="AX8" s="48">
        <v>1.905</v>
      </c>
      <c r="AY8" s="36">
        <v>0.76200000000000001</v>
      </c>
      <c r="AZ8" s="48">
        <v>1.885</v>
      </c>
      <c r="BA8" s="36">
        <v>0.754</v>
      </c>
      <c r="BB8" s="48">
        <v>1.96</v>
      </c>
      <c r="BC8" s="36">
        <v>0.78400000000000003</v>
      </c>
      <c r="BD8" s="48">
        <v>2.0049999999999999</v>
      </c>
      <c r="BE8" s="36">
        <v>0.80200000000000005</v>
      </c>
      <c r="BF8" s="48">
        <v>2.4900000000000002</v>
      </c>
      <c r="BG8" s="36">
        <v>0.996</v>
      </c>
      <c r="BH8" s="48">
        <v>2.5</v>
      </c>
      <c r="BI8" s="36">
        <v>1</v>
      </c>
      <c r="BJ8" s="48">
        <v>2.5</v>
      </c>
      <c r="BK8" s="36">
        <v>1</v>
      </c>
      <c r="BL8" s="38" t="s">
        <v>44</v>
      </c>
    </row>
    <row r="9" spans="1:68">
      <c r="A9" s="39" t="s">
        <v>41</v>
      </c>
      <c r="B9" s="40" t="s">
        <v>58</v>
      </c>
      <c r="C9" s="41">
        <v>39</v>
      </c>
      <c r="D9" s="42" t="s">
        <v>41</v>
      </c>
      <c r="E9" s="43">
        <v>11.7</v>
      </c>
      <c r="F9" s="44">
        <v>11.7</v>
      </c>
      <c r="G9" s="44">
        <v>11.7</v>
      </c>
      <c r="H9" s="44">
        <v>11.7</v>
      </c>
      <c r="I9" s="44">
        <v>11.7</v>
      </c>
      <c r="J9" s="44">
        <v>11.7</v>
      </c>
      <c r="K9" s="44">
        <v>11.7</v>
      </c>
      <c r="L9" s="45">
        <v>11.7</v>
      </c>
      <c r="M9" s="46">
        <v>11.7</v>
      </c>
      <c r="N9" s="46">
        <v>11.7</v>
      </c>
      <c r="O9" s="47">
        <v>11.7</v>
      </c>
      <c r="P9" s="47">
        <v>11.7</v>
      </c>
      <c r="Q9" s="47">
        <v>11.7</v>
      </c>
      <c r="R9" s="47">
        <v>11.7</v>
      </c>
      <c r="S9" s="47">
        <v>11.7</v>
      </c>
      <c r="T9" s="48">
        <v>6.9160000000000004</v>
      </c>
      <c r="U9" s="36">
        <v>0.59111111111111103</v>
      </c>
      <c r="V9" s="48">
        <v>7.4050000000000002</v>
      </c>
      <c r="W9" s="36">
        <v>0.63290598290598299</v>
      </c>
      <c r="X9" s="48">
        <v>7.51</v>
      </c>
      <c r="Y9" s="36">
        <v>0.64188034188034204</v>
      </c>
      <c r="Z9" s="48">
        <v>8.3759999999999994</v>
      </c>
      <c r="AA9" s="36">
        <v>0.71589743589743604</v>
      </c>
      <c r="AB9" s="48">
        <v>8.7550000000000008</v>
      </c>
      <c r="AC9" s="36">
        <v>0.74829059829059796</v>
      </c>
      <c r="AD9" s="48">
        <v>9.2565000000000008</v>
      </c>
      <c r="AE9" s="36">
        <v>0.79115384615384599</v>
      </c>
      <c r="AF9" s="48">
        <v>9.1983999999999995</v>
      </c>
      <c r="AG9" s="36">
        <v>0.78618803418803396</v>
      </c>
      <c r="AH9" s="48">
        <v>10.096</v>
      </c>
      <c r="AI9" s="36">
        <v>0.86290598290598297</v>
      </c>
      <c r="AJ9" s="48">
        <v>10.459</v>
      </c>
      <c r="AK9" s="36">
        <v>0.89393162393162395</v>
      </c>
      <c r="AL9" s="48">
        <v>10.49</v>
      </c>
      <c r="AM9" s="36">
        <v>0.89658119658119695</v>
      </c>
      <c r="AN9" s="48">
        <v>10.552</v>
      </c>
      <c r="AO9" s="36">
        <v>0.90188034188034205</v>
      </c>
      <c r="AP9" s="48">
        <v>9.9248999999999992</v>
      </c>
      <c r="AQ9" s="36">
        <v>0.84828205128205103</v>
      </c>
      <c r="AR9" s="48">
        <v>9.0622000000000007</v>
      </c>
      <c r="AS9" s="36">
        <v>0.77454700854700897</v>
      </c>
      <c r="AT9" s="48">
        <v>8.7449999999999992</v>
      </c>
      <c r="AU9" s="36">
        <v>0.747435897435897</v>
      </c>
      <c r="AV9" s="48">
        <v>7.8689999999999998</v>
      </c>
      <c r="AW9" s="36">
        <v>0.67256410256410304</v>
      </c>
      <c r="AX9" s="48">
        <v>7.89</v>
      </c>
      <c r="AY9" s="36">
        <v>0.67435897435897396</v>
      </c>
      <c r="AZ9" s="48">
        <v>7.9</v>
      </c>
      <c r="BA9" s="36">
        <v>0.67521367521367504</v>
      </c>
      <c r="BB9" s="48">
        <v>7.92</v>
      </c>
      <c r="BC9" s="36">
        <v>0.67692307692307696</v>
      </c>
      <c r="BD9" s="48">
        <v>7.9139999999999997</v>
      </c>
      <c r="BE9" s="36">
        <v>0.67641025641025598</v>
      </c>
      <c r="BF9" s="48">
        <v>8.0340000000000007</v>
      </c>
      <c r="BG9" s="36">
        <v>0.68666666666666698</v>
      </c>
      <c r="BH9" s="48">
        <v>8.2200000000000006</v>
      </c>
      <c r="BI9" s="36">
        <v>0.70256410256410295</v>
      </c>
      <c r="BJ9" s="48">
        <v>8.5289999999999999</v>
      </c>
      <c r="BK9" s="36">
        <v>0.72897435897435903</v>
      </c>
      <c r="BL9" s="38" t="s">
        <v>44</v>
      </c>
    </row>
    <row r="10" spans="1:68">
      <c r="A10" s="39" t="s">
        <v>41</v>
      </c>
      <c r="B10" s="40" t="s">
        <v>59</v>
      </c>
      <c r="C10" s="41">
        <v>17</v>
      </c>
      <c r="D10" s="42" t="s">
        <v>59</v>
      </c>
      <c r="E10" s="43">
        <v>5.21</v>
      </c>
      <c r="F10" s="44">
        <v>5.21</v>
      </c>
      <c r="G10" s="44">
        <v>5.2</v>
      </c>
      <c r="H10" s="44">
        <v>5.2</v>
      </c>
      <c r="I10" s="44">
        <v>5.2</v>
      </c>
      <c r="J10" s="44">
        <v>5.2</v>
      </c>
      <c r="K10" s="44">
        <v>5.2</v>
      </c>
      <c r="L10" s="45">
        <v>5.2</v>
      </c>
      <c r="M10" s="46">
        <v>5.2</v>
      </c>
      <c r="N10" s="46">
        <v>5.2</v>
      </c>
      <c r="O10" s="47">
        <v>5.2</v>
      </c>
      <c r="P10" s="47">
        <v>5.2</v>
      </c>
      <c r="Q10" s="47">
        <v>5.2</v>
      </c>
      <c r="R10" s="47">
        <v>5.2</v>
      </c>
      <c r="S10" s="47">
        <v>5.2</v>
      </c>
      <c r="T10" s="48">
        <v>1.607</v>
      </c>
      <c r="U10" s="36">
        <v>0.30903846153846098</v>
      </c>
      <c r="V10" s="48">
        <v>2.218</v>
      </c>
      <c r="W10" s="36">
        <v>0.42653846153846198</v>
      </c>
      <c r="X10" s="48">
        <v>3.5550000000000002</v>
      </c>
      <c r="Y10" s="36">
        <v>0.68365384615384595</v>
      </c>
      <c r="Z10" s="48">
        <v>5.0389999999999997</v>
      </c>
      <c r="AA10" s="36">
        <v>0.96903846153846096</v>
      </c>
      <c r="AB10" s="48">
        <v>5.0609999999999999</v>
      </c>
      <c r="AC10" s="36">
        <v>0.973269230769231</v>
      </c>
      <c r="AD10" s="48">
        <v>5.2</v>
      </c>
      <c r="AE10" s="36">
        <v>1</v>
      </c>
      <c r="AF10" s="48">
        <v>5.2</v>
      </c>
      <c r="AG10" s="36">
        <v>1</v>
      </c>
      <c r="AH10" s="48">
        <v>5.2</v>
      </c>
      <c r="AI10" s="36">
        <v>1</v>
      </c>
      <c r="AJ10" s="48">
        <v>5.2</v>
      </c>
      <c r="AK10" s="36">
        <v>1</v>
      </c>
      <c r="AL10" s="48">
        <v>5.2</v>
      </c>
      <c r="AM10" s="36">
        <v>1</v>
      </c>
      <c r="AN10" s="48">
        <v>4.8529</v>
      </c>
      <c r="AO10" s="36">
        <v>0.93325000000000002</v>
      </c>
      <c r="AP10" s="48">
        <v>3.8902999999999999</v>
      </c>
      <c r="AQ10" s="36">
        <v>0.74813461538461501</v>
      </c>
      <c r="AR10" s="48">
        <v>3.2726999999999999</v>
      </c>
      <c r="AS10" s="36">
        <v>0.62936538461538505</v>
      </c>
      <c r="AT10" s="48">
        <v>2.8186</v>
      </c>
      <c r="AU10" s="36">
        <v>0.54203846153846202</v>
      </c>
      <c r="AV10" s="48">
        <v>2.1259999999999999</v>
      </c>
      <c r="AW10" s="36">
        <v>0.40884615384615403</v>
      </c>
      <c r="AX10" s="48">
        <v>1.843</v>
      </c>
      <c r="AY10" s="36">
        <v>0.35442307692307701</v>
      </c>
      <c r="AZ10" s="48">
        <v>1.3149999999999999</v>
      </c>
      <c r="BA10" s="36">
        <v>0.25288461538461499</v>
      </c>
      <c r="BB10" s="48">
        <v>1.1180000000000001</v>
      </c>
      <c r="BC10" s="36">
        <v>0.215</v>
      </c>
      <c r="BD10" s="48">
        <v>1.1539999999999999</v>
      </c>
      <c r="BE10" s="36">
        <v>0.221923076923077</v>
      </c>
      <c r="BF10" s="48">
        <v>1.704</v>
      </c>
      <c r="BG10" s="36">
        <v>0.327692307692308</v>
      </c>
      <c r="BH10" s="48">
        <v>2.2389999999999999</v>
      </c>
      <c r="BI10" s="36">
        <v>0.43057692307692302</v>
      </c>
      <c r="BJ10" s="48">
        <v>2.9769999999999999</v>
      </c>
      <c r="BK10" s="36">
        <v>0.57250000000000001</v>
      </c>
      <c r="BL10" s="38" t="s">
        <v>44</v>
      </c>
      <c r="BP10" s="51"/>
    </row>
    <row r="11" spans="1:68">
      <c r="A11" s="39" t="s">
        <v>41</v>
      </c>
      <c r="B11" s="40" t="s">
        <v>60</v>
      </c>
      <c r="C11" s="41">
        <v>26</v>
      </c>
      <c r="D11" s="42" t="s">
        <v>61</v>
      </c>
      <c r="E11" s="43">
        <v>5.0999999999999996</v>
      </c>
      <c r="F11" s="44">
        <v>5.0999999999999996</v>
      </c>
      <c r="G11" s="44">
        <v>5.0999999999999996</v>
      </c>
      <c r="H11" s="44">
        <v>5.0999999999999996</v>
      </c>
      <c r="I11" s="44">
        <v>5.0999999999999996</v>
      </c>
      <c r="J11" s="44">
        <v>5.0999999999999996</v>
      </c>
      <c r="K11" s="44">
        <v>5.0999999999999996</v>
      </c>
      <c r="L11" s="45">
        <v>5.0999999999999996</v>
      </c>
      <c r="M11" s="46">
        <v>5.0999999999999996</v>
      </c>
      <c r="N11" s="46">
        <v>5.0999999999999996</v>
      </c>
      <c r="O11" s="47">
        <v>5.0999999999999996</v>
      </c>
      <c r="P11" s="47">
        <v>5.0999999999999996</v>
      </c>
      <c r="Q11" s="47">
        <v>5.0999999999999996</v>
      </c>
      <c r="R11" s="47">
        <v>5.0999999999999996</v>
      </c>
      <c r="S11" s="47">
        <v>5.0999999999999996</v>
      </c>
      <c r="T11" s="48">
        <v>5.0999999999999996</v>
      </c>
      <c r="U11" s="36">
        <v>1</v>
      </c>
      <c r="V11" s="48">
        <v>5.093</v>
      </c>
      <c r="W11" s="36">
        <v>0.99862745098039196</v>
      </c>
      <c r="X11" s="48">
        <v>5.0999999999999996</v>
      </c>
      <c r="Y11" s="36">
        <v>1</v>
      </c>
      <c r="Z11" s="48">
        <v>5.0999999999999996</v>
      </c>
      <c r="AA11" s="36">
        <v>1</v>
      </c>
      <c r="AB11" s="48">
        <v>5.0999999999999996</v>
      </c>
      <c r="AC11" s="36">
        <v>1</v>
      </c>
      <c r="AD11" s="48">
        <v>5.0999999999999996</v>
      </c>
      <c r="AE11" s="36">
        <v>1</v>
      </c>
      <c r="AF11" s="48">
        <v>5.0999999999999996</v>
      </c>
      <c r="AG11" s="36">
        <v>1</v>
      </c>
      <c r="AH11" s="48">
        <v>5.0999999999999996</v>
      </c>
      <c r="AI11" s="36">
        <v>1</v>
      </c>
      <c r="AJ11" s="48">
        <v>5.0999999999999996</v>
      </c>
      <c r="AK11" s="36">
        <v>1</v>
      </c>
      <c r="AL11" s="48">
        <v>5.0945999999999998</v>
      </c>
      <c r="AM11" s="36">
        <v>0.998941176470588</v>
      </c>
      <c r="AN11" s="48">
        <v>4.8164999999999996</v>
      </c>
      <c r="AO11" s="36">
        <v>0.94441176470588195</v>
      </c>
      <c r="AP11" s="48">
        <v>4.1208</v>
      </c>
      <c r="AQ11" s="36">
        <v>0.80800000000000005</v>
      </c>
      <c r="AR11" s="48">
        <v>3.3832</v>
      </c>
      <c r="AS11" s="36">
        <v>0.66337254901960796</v>
      </c>
      <c r="AT11" s="48">
        <v>3.0188000000000001</v>
      </c>
      <c r="AU11" s="36">
        <v>0.59192156862745104</v>
      </c>
      <c r="AV11" s="48">
        <v>2.246</v>
      </c>
      <c r="AW11" s="36">
        <v>0.44039215686274502</v>
      </c>
      <c r="AX11" s="48">
        <v>2.2879999999999998</v>
      </c>
      <c r="AY11" s="36">
        <v>0.44862745098039197</v>
      </c>
      <c r="AZ11" s="48">
        <v>2.2799999999999998</v>
      </c>
      <c r="BA11" s="36">
        <v>0.44705882352941201</v>
      </c>
      <c r="BB11" s="48">
        <v>2.36</v>
      </c>
      <c r="BC11" s="36">
        <v>0.46274509803921599</v>
      </c>
      <c r="BD11" s="48">
        <v>2.3740000000000001</v>
      </c>
      <c r="BE11" s="36">
        <v>0.46549019607843101</v>
      </c>
      <c r="BF11" s="48">
        <v>2.44</v>
      </c>
      <c r="BG11" s="36">
        <v>0.47843137254902002</v>
      </c>
      <c r="BH11" s="48">
        <v>2.6779999999999999</v>
      </c>
      <c r="BI11" s="36">
        <v>0.52509803921568599</v>
      </c>
      <c r="BJ11" s="48">
        <v>3.1539999999999999</v>
      </c>
      <c r="BK11" s="36">
        <v>0.61843137254902003</v>
      </c>
      <c r="BL11" s="38" t="s">
        <v>44</v>
      </c>
      <c r="BP11" s="51"/>
    </row>
    <row r="12" spans="1:68">
      <c r="A12" s="52" t="s">
        <v>41</v>
      </c>
      <c r="B12" s="53" t="s">
        <v>62</v>
      </c>
      <c r="C12" s="54">
        <v>62</v>
      </c>
      <c r="D12" s="55" t="s">
        <v>63</v>
      </c>
      <c r="E12" s="56"/>
      <c r="F12" s="57"/>
      <c r="G12" s="57"/>
      <c r="H12" s="57"/>
      <c r="I12" s="57"/>
      <c r="J12" s="57"/>
      <c r="K12" s="57"/>
      <c r="L12" s="58"/>
      <c r="M12" s="59"/>
      <c r="N12" s="59"/>
      <c r="O12" s="60"/>
      <c r="P12" s="60"/>
      <c r="Q12" s="60">
        <v>1.2</v>
      </c>
      <c r="R12" s="60">
        <v>1.2</v>
      </c>
      <c r="S12" s="60">
        <v>1.2</v>
      </c>
      <c r="T12" s="61">
        <v>1.2</v>
      </c>
      <c r="U12" s="36">
        <v>1</v>
      </c>
      <c r="V12" s="61">
        <v>1.109</v>
      </c>
      <c r="W12" s="36">
        <v>0.92416666666666702</v>
      </c>
      <c r="X12" s="61">
        <v>1.2</v>
      </c>
      <c r="Y12" s="36">
        <v>1</v>
      </c>
      <c r="Z12" s="61">
        <v>1.2</v>
      </c>
      <c r="AA12" s="36">
        <v>1</v>
      </c>
      <c r="AB12" s="61">
        <v>1.2</v>
      </c>
      <c r="AC12" s="36">
        <v>1</v>
      </c>
      <c r="AD12" s="61">
        <v>1.2</v>
      </c>
      <c r="AE12" s="36">
        <v>1</v>
      </c>
      <c r="AF12" s="61">
        <v>1.2</v>
      </c>
      <c r="AG12" s="36">
        <v>1</v>
      </c>
      <c r="AH12" s="61">
        <v>1.2</v>
      </c>
      <c r="AI12" s="36">
        <v>1</v>
      </c>
      <c r="AJ12" s="61">
        <v>1.2</v>
      </c>
      <c r="AK12" s="36">
        <v>1</v>
      </c>
      <c r="AL12" s="61">
        <v>1.2</v>
      </c>
      <c r="AM12" s="36">
        <v>1</v>
      </c>
      <c r="AN12" s="61">
        <v>1.2</v>
      </c>
      <c r="AO12" s="36">
        <v>1</v>
      </c>
      <c r="AP12" s="61">
        <v>1.1443000000000001</v>
      </c>
      <c r="AQ12" s="36">
        <v>0.95358333333333301</v>
      </c>
      <c r="AR12" s="61">
        <v>1.1178999999999999</v>
      </c>
      <c r="AS12" s="36">
        <v>0.93158333333333299</v>
      </c>
      <c r="AT12" s="61">
        <v>1.0829</v>
      </c>
      <c r="AU12" s="36">
        <v>0.90241666666666698</v>
      </c>
      <c r="AV12" s="61">
        <v>1.0489999999999999</v>
      </c>
      <c r="AW12" s="36">
        <v>0.87416666666666698</v>
      </c>
      <c r="AX12" s="61">
        <v>1.0569999999999999</v>
      </c>
      <c r="AY12" s="36">
        <v>0.88083333333333302</v>
      </c>
      <c r="AZ12" s="61">
        <v>1.04</v>
      </c>
      <c r="BA12" s="36">
        <v>0.86666666666666703</v>
      </c>
      <c r="BB12" s="61">
        <v>1.071</v>
      </c>
      <c r="BC12" s="36">
        <v>0.89249999999999996</v>
      </c>
      <c r="BD12" s="61">
        <v>1.077</v>
      </c>
      <c r="BE12" s="36">
        <v>0.89749999999999996</v>
      </c>
      <c r="BF12" s="61">
        <v>1.0960000000000001</v>
      </c>
      <c r="BG12" s="36">
        <v>0.913333333333333</v>
      </c>
      <c r="BH12" s="61">
        <v>1.1499999999999999</v>
      </c>
      <c r="BI12" s="36">
        <v>0.95833333333333304</v>
      </c>
      <c r="BJ12" s="61">
        <v>1.2</v>
      </c>
      <c r="BK12" s="36">
        <v>1</v>
      </c>
      <c r="BL12" s="38" t="s">
        <v>44</v>
      </c>
      <c r="BP12" s="51"/>
    </row>
    <row r="13" spans="1:68">
      <c r="A13" s="52" t="s">
        <v>41</v>
      </c>
      <c r="B13" s="53" t="s">
        <v>64</v>
      </c>
      <c r="C13" s="54">
        <v>21</v>
      </c>
      <c r="D13" s="55" t="s">
        <v>65</v>
      </c>
      <c r="E13" s="56">
        <v>2.5</v>
      </c>
      <c r="F13" s="57">
        <v>2.5</v>
      </c>
      <c r="G13" s="57">
        <v>2.5</v>
      </c>
      <c r="H13" s="57">
        <v>2.5</v>
      </c>
      <c r="I13" s="57">
        <v>2.5</v>
      </c>
      <c r="J13" s="57">
        <v>2.5</v>
      </c>
      <c r="K13" s="57">
        <v>2.5</v>
      </c>
      <c r="L13" s="58">
        <v>2.5</v>
      </c>
      <c r="M13" s="59">
        <v>2.5</v>
      </c>
      <c r="N13" s="59">
        <v>2.5</v>
      </c>
      <c r="O13" s="60">
        <v>2.5</v>
      </c>
      <c r="P13" s="60">
        <v>2.5</v>
      </c>
      <c r="Q13" s="60">
        <v>2.5</v>
      </c>
      <c r="R13" s="60">
        <v>2.5</v>
      </c>
      <c r="S13" s="60">
        <v>2.5</v>
      </c>
      <c r="T13" s="61">
        <v>2.5</v>
      </c>
      <c r="U13" s="36">
        <v>1</v>
      </c>
      <c r="V13" s="61">
        <v>2.5</v>
      </c>
      <c r="W13" s="36">
        <v>1</v>
      </c>
      <c r="X13" s="61">
        <v>2.5</v>
      </c>
      <c r="Y13" s="36">
        <v>1</v>
      </c>
      <c r="Z13" s="61">
        <v>2.5</v>
      </c>
      <c r="AA13" s="36">
        <v>1</v>
      </c>
      <c r="AB13" s="61">
        <v>2.5</v>
      </c>
      <c r="AC13" s="36">
        <v>1</v>
      </c>
      <c r="AD13" s="61">
        <v>2.5</v>
      </c>
      <c r="AE13" s="36">
        <v>1</v>
      </c>
      <c r="AF13" s="61">
        <v>2.5</v>
      </c>
      <c r="AG13" s="36">
        <v>1</v>
      </c>
      <c r="AH13" s="61">
        <v>2.5</v>
      </c>
      <c r="AI13" s="36">
        <v>1</v>
      </c>
      <c r="AJ13" s="61">
        <v>2.5</v>
      </c>
      <c r="AK13" s="36">
        <v>1</v>
      </c>
      <c r="AL13" s="61">
        <v>2.5</v>
      </c>
      <c r="AM13" s="36">
        <v>1</v>
      </c>
      <c r="AN13" s="61">
        <v>2.31</v>
      </c>
      <c r="AO13" s="36">
        <v>0.92400000000000004</v>
      </c>
      <c r="AP13" s="61">
        <v>1.8715999999999999</v>
      </c>
      <c r="AQ13" s="36">
        <v>0.74863999999999997</v>
      </c>
      <c r="AR13" s="61">
        <v>1.502</v>
      </c>
      <c r="AS13" s="36">
        <v>0.6008</v>
      </c>
      <c r="AT13" s="61">
        <v>1.1618999999999999</v>
      </c>
      <c r="AU13" s="36">
        <v>0.46476000000000001</v>
      </c>
      <c r="AV13" s="61">
        <v>0.72399999999999998</v>
      </c>
      <c r="AW13" s="36">
        <v>0.28960000000000002</v>
      </c>
      <c r="AX13" s="61">
        <v>0.72699999999999998</v>
      </c>
      <c r="AY13" s="36">
        <v>0.2908</v>
      </c>
      <c r="AZ13" s="61">
        <v>0.70599999999999996</v>
      </c>
      <c r="BA13" s="36">
        <v>0.28239999999999998</v>
      </c>
      <c r="BB13" s="61">
        <v>0.70699999999999996</v>
      </c>
      <c r="BC13" s="36">
        <v>0.2828</v>
      </c>
      <c r="BD13" s="61">
        <v>0.70199999999999996</v>
      </c>
      <c r="BE13" s="36">
        <v>0.28079999999999999</v>
      </c>
      <c r="BF13" s="61">
        <v>0.81599999999999995</v>
      </c>
      <c r="BG13" s="36">
        <v>0.32640000000000002</v>
      </c>
      <c r="BH13" s="61">
        <v>0.86899999999999999</v>
      </c>
      <c r="BI13" s="36">
        <v>0.34760000000000002</v>
      </c>
      <c r="BJ13" s="61">
        <v>1.133</v>
      </c>
      <c r="BK13" s="36">
        <v>0.45319999999999999</v>
      </c>
      <c r="BL13" s="38" t="s">
        <v>44</v>
      </c>
      <c r="BP13" s="51"/>
    </row>
    <row r="14" spans="1:68" s="72" customFormat="1" ht="13.5" customHeight="1">
      <c r="A14" s="425" t="s">
        <v>66</v>
      </c>
      <c r="B14" s="425"/>
      <c r="C14" s="62"/>
      <c r="D14" s="63"/>
      <c r="E14" s="64">
        <v>68.855999999999995</v>
      </c>
      <c r="F14" s="65">
        <v>68.855999999999995</v>
      </c>
      <c r="G14" s="65">
        <v>68.795000000000002</v>
      </c>
      <c r="H14" s="65">
        <v>68.795000000000002</v>
      </c>
      <c r="I14" s="65">
        <v>68.795000000000002</v>
      </c>
      <c r="J14" s="65">
        <v>68.795000000000002</v>
      </c>
      <c r="K14" s="65">
        <v>68.795000000000002</v>
      </c>
      <c r="L14" s="66">
        <v>68.795000000000002</v>
      </c>
      <c r="M14" s="67">
        <v>68.795000000000002</v>
      </c>
      <c r="N14" s="67">
        <v>68.795000000000002</v>
      </c>
      <c r="O14" s="68">
        <v>68.795000000000002</v>
      </c>
      <c r="P14" s="68">
        <v>68.795000000000002</v>
      </c>
      <c r="Q14" s="68">
        <v>69.995000000000005</v>
      </c>
      <c r="R14" s="68">
        <v>69.995000000000005</v>
      </c>
      <c r="S14" s="68">
        <v>69.995000000000005</v>
      </c>
      <c r="T14" s="69">
        <v>60.482999999999997</v>
      </c>
      <c r="U14" s="36">
        <v>0.86410457889849301</v>
      </c>
      <c r="V14" s="69">
        <v>61.862000000000002</v>
      </c>
      <c r="W14" s="36">
        <v>0.88380598614186701</v>
      </c>
      <c r="X14" s="69">
        <v>64.036000000000001</v>
      </c>
      <c r="Y14" s="36">
        <v>0.91486534752482296</v>
      </c>
      <c r="Z14" s="69">
        <v>66.47</v>
      </c>
      <c r="AA14" s="36">
        <v>0.94963925994713905</v>
      </c>
      <c r="AB14" s="69">
        <v>66.744</v>
      </c>
      <c r="AC14" s="36">
        <v>0.95355382527323396</v>
      </c>
      <c r="AD14" s="69">
        <v>67.429500000000004</v>
      </c>
      <c r="AE14" s="36">
        <v>0.96334738195585401</v>
      </c>
      <c r="AF14" s="69">
        <v>67.412300000000002</v>
      </c>
      <c r="AG14" s="36">
        <v>0.96310165011786597</v>
      </c>
      <c r="AH14" s="69">
        <v>67.977800000000002</v>
      </c>
      <c r="AI14" s="36">
        <v>0.97118079862847295</v>
      </c>
      <c r="AJ14" s="69">
        <v>68.508700000000005</v>
      </c>
      <c r="AK14" s="36">
        <v>0.97876562611615103</v>
      </c>
      <c r="AL14" s="69">
        <v>68.357500000000002</v>
      </c>
      <c r="AM14" s="36">
        <v>0.97660547181941604</v>
      </c>
      <c r="AN14" s="69">
        <v>65.149900000000002</v>
      </c>
      <c r="AO14" s="36">
        <v>0.93077934138152696</v>
      </c>
      <c r="AP14" s="69">
        <v>56.025599999999997</v>
      </c>
      <c r="AQ14" s="36">
        <v>0.80042288734909595</v>
      </c>
      <c r="AR14" s="69">
        <v>48.802430000000001</v>
      </c>
      <c r="AS14" s="36">
        <v>0.69722737338381302</v>
      </c>
      <c r="AT14" s="69">
        <v>44.509500000000003</v>
      </c>
      <c r="AU14" s="36">
        <v>0.63589542110150699</v>
      </c>
      <c r="AV14" s="69">
        <v>37.405000000000001</v>
      </c>
      <c r="AW14" s="36">
        <v>0.53439531395099604</v>
      </c>
      <c r="AX14" s="69">
        <v>38.667000000000002</v>
      </c>
      <c r="AY14" s="36">
        <v>0.55242517322665896</v>
      </c>
      <c r="AZ14" s="69">
        <v>38.970999999999997</v>
      </c>
      <c r="BA14" s="36">
        <v>0.55676834059575697</v>
      </c>
      <c r="BB14" s="69">
        <v>39.28</v>
      </c>
      <c r="BC14" s="36">
        <v>0.56118294163868798</v>
      </c>
      <c r="BD14" s="69">
        <v>40.634</v>
      </c>
      <c r="BE14" s="36">
        <v>0.58052718051289398</v>
      </c>
      <c r="BF14" s="69">
        <v>46.683999999999997</v>
      </c>
      <c r="BG14" s="36">
        <v>0.66696192585184599</v>
      </c>
      <c r="BH14" s="69">
        <v>52.316000000000003</v>
      </c>
      <c r="BI14" s="36">
        <v>0.74742481605829003</v>
      </c>
      <c r="BJ14" s="69">
        <v>57.747</v>
      </c>
      <c r="BK14" s="36">
        <v>0.82501607257661302</v>
      </c>
      <c r="BL14" s="70"/>
      <c r="BM14" s="71"/>
      <c r="BP14" s="51"/>
    </row>
    <row r="15" spans="1:68" ht="6.75" customHeight="1">
      <c r="A15" s="73"/>
      <c r="B15" s="73"/>
      <c r="C15" s="74"/>
      <c r="D15" s="75"/>
      <c r="E15" s="76"/>
      <c r="F15" s="76"/>
      <c r="G15" s="76"/>
      <c r="H15" s="76"/>
      <c r="I15" s="76"/>
      <c r="J15" s="76"/>
      <c r="K15" s="76"/>
      <c r="L15" s="76"/>
      <c r="M15" s="77"/>
      <c r="N15" s="77"/>
      <c r="O15" s="78"/>
      <c r="P15" s="78"/>
      <c r="Q15" s="78"/>
      <c r="R15" s="78"/>
      <c r="S15" s="78"/>
      <c r="T15" s="80"/>
      <c r="U15" s="81"/>
      <c r="V15" s="80"/>
      <c r="W15" s="81"/>
      <c r="X15" s="80"/>
      <c r="Y15" s="81"/>
      <c r="Z15" s="80"/>
      <c r="AA15" s="81"/>
      <c r="AB15" s="80"/>
      <c r="AC15" s="81"/>
      <c r="AD15" s="80"/>
      <c r="AE15" s="81"/>
      <c r="AF15" s="80"/>
      <c r="AG15" s="81"/>
      <c r="AH15" s="80"/>
      <c r="AI15" s="81"/>
      <c r="AJ15" s="80"/>
      <c r="AK15" s="81"/>
      <c r="AL15" s="80"/>
      <c r="AM15" s="81"/>
      <c r="AN15" s="80"/>
      <c r="AO15" s="81"/>
      <c r="AP15" s="80"/>
      <c r="AQ15" s="81"/>
      <c r="AR15" s="80"/>
      <c r="AS15" s="81"/>
      <c r="AT15" s="80"/>
      <c r="AU15" s="81"/>
      <c r="AV15" s="80"/>
      <c r="AW15" s="81"/>
      <c r="AX15" s="80"/>
      <c r="AY15" s="81"/>
      <c r="AZ15" s="80"/>
      <c r="BA15" s="81"/>
      <c r="BB15" s="80"/>
      <c r="BC15" s="81"/>
      <c r="BD15" s="80"/>
      <c r="BE15" s="81"/>
      <c r="BF15" s="80"/>
      <c r="BG15" s="81"/>
      <c r="BH15" s="80"/>
      <c r="BI15" s="81"/>
      <c r="BJ15" s="80"/>
      <c r="BK15" s="81"/>
      <c r="BL15" s="82"/>
      <c r="BP15" s="51"/>
    </row>
    <row r="16" spans="1:68" s="72" customFormat="1">
      <c r="A16" s="83" t="s">
        <v>67</v>
      </c>
      <c r="B16" s="84" t="s">
        <v>68</v>
      </c>
      <c r="C16" s="85">
        <v>1</v>
      </c>
      <c r="D16" s="86" t="s">
        <v>67</v>
      </c>
      <c r="E16" s="64">
        <v>24.2</v>
      </c>
      <c r="F16" s="65">
        <v>24.2</v>
      </c>
      <c r="G16" s="65">
        <v>24.2</v>
      </c>
      <c r="H16" s="65">
        <v>24.2</v>
      </c>
      <c r="I16" s="65">
        <v>24.2</v>
      </c>
      <c r="J16" s="65">
        <v>24.2</v>
      </c>
      <c r="K16" s="87">
        <v>21.17</v>
      </c>
      <c r="L16" s="88">
        <v>21.17</v>
      </c>
      <c r="M16" s="89">
        <v>21.17</v>
      </c>
      <c r="N16" s="89">
        <v>21.2</v>
      </c>
      <c r="O16" s="90">
        <v>21.2</v>
      </c>
      <c r="P16" s="90">
        <v>21.2</v>
      </c>
      <c r="Q16" s="90">
        <v>21.2</v>
      </c>
      <c r="R16" s="90">
        <v>21.2</v>
      </c>
      <c r="S16" s="90">
        <v>21.2</v>
      </c>
      <c r="T16" s="91">
        <v>21.3</v>
      </c>
      <c r="U16" s="36">
        <v>1.00471698113208</v>
      </c>
      <c r="V16" s="91">
        <v>20.57</v>
      </c>
      <c r="W16" s="36">
        <v>0.97028301886792501</v>
      </c>
      <c r="X16" s="91">
        <v>21.46</v>
      </c>
      <c r="Y16" s="36">
        <v>1.0122641509434001</v>
      </c>
      <c r="Z16" s="91">
        <v>21.55</v>
      </c>
      <c r="AA16" s="36">
        <v>1.01650943396226</v>
      </c>
      <c r="AB16" s="91">
        <v>20.65</v>
      </c>
      <c r="AC16" s="36">
        <v>0.97405660377358505</v>
      </c>
      <c r="AD16" s="91">
        <v>21.35</v>
      </c>
      <c r="AE16" s="36">
        <v>1.0070754716981101</v>
      </c>
      <c r="AF16" s="91">
        <v>21.25</v>
      </c>
      <c r="AG16" s="36">
        <v>1.0023584905660401</v>
      </c>
      <c r="AH16" s="91">
        <v>21.34</v>
      </c>
      <c r="AI16" s="36">
        <v>1.00660377358491</v>
      </c>
      <c r="AJ16" s="91">
        <v>21.18</v>
      </c>
      <c r="AK16" s="36">
        <v>0.99905660377358496</v>
      </c>
      <c r="AL16" s="91">
        <v>21.17</v>
      </c>
      <c r="AM16" s="36">
        <v>0.99858490566037705</v>
      </c>
      <c r="AN16" s="91">
        <v>21.17</v>
      </c>
      <c r="AO16" s="36">
        <v>0.99858490566037705</v>
      </c>
      <c r="AP16" s="91">
        <v>21.08</v>
      </c>
      <c r="AQ16" s="36">
        <v>0.99433962264150899</v>
      </c>
      <c r="AR16" s="91">
        <v>20.62</v>
      </c>
      <c r="AS16" s="36">
        <v>0.97264150943396199</v>
      </c>
      <c r="AT16" s="91">
        <v>20.23</v>
      </c>
      <c r="AU16" s="36">
        <v>0.95424528301886802</v>
      </c>
      <c r="AV16" s="91">
        <v>19.75</v>
      </c>
      <c r="AW16" s="36">
        <v>0.93160377358490598</v>
      </c>
      <c r="AX16" s="91">
        <v>19.440000000000001</v>
      </c>
      <c r="AY16" s="36">
        <v>0.91698113207547205</v>
      </c>
      <c r="AZ16" s="91">
        <v>18.88</v>
      </c>
      <c r="BA16" s="36">
        <v>0.89056603773584897</v>
      </c>
      <c r="BB16" s="91">
        <v>18.149999999999999</v>
      </c>
      <c r="BC16" s="36">
        <v>0.85613207547169801</v>
      </c>
      <c r="BD16" s="91">
        <v>19.13</v>
      </c>
      <c r="BE16" s="36">
        <v>0.90235849056603801</v>
      </c>
      <c r="BF16" s="91">
        <v>19.13</v>
      </c>
      <c r="BG16" s="36">
        <v>0.90235849056603801</v>
      </c>
      <c r="BH16" s="91">
        <v>19.13</v>
      </c>
      <c r="BI16" s="36">
        <v>0.90235849056603801</v>
      </c>
      <c r="BJ16" s="91">
        <v>19.79</v>
      </c>
      <c r="BK16" s="36">
        <v>0.93349056603773595</v>
      </c>
      <c r="BL16" s="38" t="s">
        <v>69</v>
      </c>
      <c r="BM16" s="12"/>
      <c r="BP16" s="51"/>
    </row>
    <row r="17" spans="1:68" ht="6.75" customHeight="1">
      <c r="A17" s="92"/>
      <c r="B17" s="92"/>
      <c r="C17" s="93"/>
      <c r="D17" s="94"/>
      <c r="E17" s="95"/>
      <c r="F17" s="95"/>
      <c r="G17" s="95"/>
      <c r="H17" s="95"/>
      <c r="I17" s="95"/>
      <c r="J17" s="95"/>
      <c r="K17" s="95"/>
      <c r="L17" s="95"/>
      <c r="M17" s="77"/>
      <c r="N17" s="77"/>
      <c r="O17" s="78"/>
      <c r="P17" s="78"/>
      <c r="Q17" s="78"/>
      <c r="R17" s="78"/>
      <c r="S17" s="78"/>
      <c r="T17" s="80"/>
      <c r="U17" s="81"/>
      <c r="V17" s="80"/>
      <c r="W17" s="81"/>
      <c r="X17" s="80"/>
      <c r="Y17" s="81"/>
      <c r="Z17" s="80"/>
      <c r="AA17" s="81"/>
      <c r="AB17" s="80"/>
      <c r="AC17" s="81"/>
      <c r="AD17" s="80"/>
      <c r="AE17" s="81"/>
      <c r="AF17" s="80"/>
      <c r="AG17" s="81"/>
      <c r="AH17" s="80"/>
      <c r="AI17" s="81"/>
      <c r="AJ17" s="80"/>
      <c r="AK17" s="81"/>
      <c r="AL17" s="80"/>
      <c r="AM17" s="81"/>
      <c r="AN17" s="80"/>
      <c r="AO17" s="81"/>
      <c r="AP17" s="80"/>
      <c r="AQ17" s="81"/>
      <c r="AR17" s="80"/>
      <c r="AS17" s="81"/>
      <c r="AT17" s="80"/>
      <c r="AU17" s="81"/>
      <c r="AV17" s="80"/>
      <c r="AW17" s="81"/>
      <c r="AX17" s="80"/>
      <c r="AY17" s="81"/>
      <c r="AZ17" s="80"/>
      <c r="BA17" s="81"/>
      <c r="BB17" s="80"/>
      <c r="BC17" s="81"/>
      <c r="BD17" s="80"/>
      <c r="BE17" s="81"/>
      <c r="BF17" s="80"/>
      <c r="BG17" s="81"/>
      <c r="BH17" s="80"/>
      <c r="BI17" s="81"/>
      <c r="BJ17" s="80"/>
      <c r="BK17" s="81"/>
      <c r="BL17" s="82"/>
      <c r="BP17" s="51"/>
    </row>
    <row r="18" spans="1:68" s="72" customFormat="1">
      <c r="A18" s="96" t="s">
        <v>70</v>
      </c>
      <c r="B18" s="40" t="s">
        <v>71</v>
      </c>
      <c r="C18" s="41">
        <v>2</v>
      </c>
      <c r="D18" s="40" t="s">
        <v>72</v>
      </c>
      <c r="E18" s="65">
        <v>5</v>
      </c>
      <c r="F18" s="65">
        <v>5</v>
      </c>
      <c r="G18" s="65">
        <v>5</v>
      </c>
      <c r="H18" s="65">
        <v>5</v>
      </c>
      <c r="I18" s="65">
        <v>5</v>
      </c>
      <c r="J18" s="65">
        <v>5</v>
      </c>
      <c r="K18" s="65">
        <v>5</v>
      </c>
      <c r="L18" s="66">
        <v>5</v>
      </c>
      <c r="M18" s="97">
        <v>5</v>
      </c>
      <c r="N18" s="97">
        <v>4.9524999999999997</v>
      </c>
      <c r="O18" s="98">
        <v>4.9524999999999997</v>
      </c>
      <c r="P18" s="98">
        <v>4.9524999999999997</v>
      </c>
      <c r="Q18" s="98">
        <v>4.9524999999999997</v>
      </c>
      <c r="R18" s="98">
        <v>4.9524999999999997</v>
      </c>
      <c r="S18" s="99">
        <v>4.992</v>
      </c>
      <c r="T18" s="91">
        <v>4.992</v>
      </c>
      <c r="U18" s="36">
        <v>1</v>
      </c>
      <c r="V18" s="91">
        <v>5.01</v>
      </c>
      <c r="W18" s="36">
        <v>1.0036057692307701</v>
      </c>
      <c r="X18" s="91">
        <v>5.0599999999999996</v>
      </c>
      <c r="Y18" s="36">
        <v>1.01362179487179</v>
      </c>
      <c r="Z18" s="91">
        <v>5.0149999999999997</v>
      </c>
      <c r="AA18" s="36">
        <v>1.00460737179487</v>
      </c>
      <c r="AB18" s="91">
        <v>4.9660000000000002</v>
      </c>
      <c r="AC18" s="36">
        <v>0.99479166666666696</v>
      </c>
      <c r="AD18" s="91">
        <v>4.9910880000000004</v>
      </c>
      <c r="AE18" s="36">
        <v>0.99981730769230803</v>
      </c>
      <c r="AF18" s="91">
        <v>4.9841280000000001</v>
      </c>
      <c r="AG18" s="36">
        <v>0.99842307692307697</v>
      </c>
      <c r="AH18" s="91">
        <v>4.9910880000000004</v>
      </c>
      <c r="AI18" s="36">
        <v>0.99981730769230803</v>
      </c>
      <c r="AJ18" s="91">
        <v>4.974272</v>
      </c>
      <c r="AK18" s="36">
        <v>0.99644871794871803</v>
      </c>
      <c r="AL18" s="91">
        <v>4.9523289999999998</v>
      </c>
      <c r="AM18" s="36">
        <v>0.99205308493589694</v>
      </c>
      <c r="AN18" s="91">
        <v>4.9523289999999998</v>
      </c>
      <c r="AO18" s="36">
        <v>0.99205308493589694</v>
      </c>
      <c r="AP18" s="91">
        <v>4.9523289999999998</v>
      </c>
      <c r="AQ18" s="36">
        <v>0.99205308493589694</v>
      </c>
      <c r="AR18" s="91">
        <v>4.9464160000000001</v>
      </c>
      <c r="AS18" s="36">
        <v>0.99086858974359004</v>
      </c>
      <c r="AT18" s="91">
        <v>4.7321119999999999</v>
      </c>
      <c r="AU18" s="36">
        <v>0.94793910256410296</v>
      </c>
      <c r="AV18" s="91">
        <v>4.5069999999999997</v>
      </c>
      <c r="AW18" s="36">
        <v>0.90284455128205099</v>
      </c>
      <c r="AX18" s="91">
        <v>4.3</v>
      </c>
      <c r="AY18" s="36">
        <v>0.86137820512820495</v>
      </c>
      <c r="AZ18" s="91">
        <v>4.5830000000000002</v>
      </c>
      <c r="BA18" s="36">
        <v>0.91806891025641002</v>
      </c>
      <c r="BB18" s="91">
        <v>4.7510000000000003</v>
      </c>
      <c r="BC18" s="36">
        <v>0.95172275641025605</v>
      </c>
      <c r="BD18" s="91">
        <v>4.9477760000000002</v>
      </c>
      <c r="BE18" s="36">
        <v>0.99114102564102602</v>
      </c>
      <c r="BF18" s="91">
        <v>5.0156049999999999</v>
      </c>
      <c r="BG18" s="36">
        <v>1.0047285657051299</v>
      </c>
      <c r="BH18" s="91">
        <v>4.9523289999999998</v>
      </c>
      <c r="BI18" s="36">
        <v>0.99205308493589694</v>
      </c>
      <c r="BJ18" s="91">
        <v>4.9523289999999998</v>
      </c>
      <c r="BK18" s="36">
        <v>0.99205308493589694</v>
      </c>
      <c r="BL18" s="101" t="s">
        <v>73</v>
      </c>
      <c r="BM18" s="71"/>
      <c r="BP18" s="51"/>
    </row>
    <row r="19" spans="1:68" ht="25.5" customHeight="1">
      <c r="A19" s="102"/>
      <c r="B19" s="102"/>
      <c r="C19" s="103"/>
      <c r="D19" s="104"/>
      <c r="E19" s="95"/>
      <c r="F19" s="95"/>
      <c r="G19" s="95"/>
      <c r="H19" s="95"/>
      <c r="I19" s="95"/>
      <c r="J19" s="95"/>
      <c r="K19" s="95"/>
      <c r="L19" s="105"/>
      <c r="M19" s="106"/>
      <c r="N19" s="106"/>
      <c r="O19" s="107"/>
      <c r="P19" s="107"/>
      <c r="Q19" s="107"/>
      <c r="R19" s="107"/>
      <c r="S19" s="107"/>
      <c r="T19" s="80"/>
      <c r="U19" s="81"/>
      <c r="V19" s="80"/>
      <c r="W19" s="81"/>
      <c r="X19" s="80"/>
      <c r="Y19" s="81"/>
      <c r="Z19" s="80"/>
      <c r="AA19" s="81"/>
      <c r="AB19" s="80"/>
      <c r="AC19" s="81"/>
      <c r="AD19" s="80"/>
      <c r="AE19" s="81"/>
      <c r="AF19" s="80"/>
      <c r="AG19" s="81"/>
      <c r="AH19" s="80"/>
      <c r="AI19" s="81"/>
      <c r="AJ19" s="80"/>
      <c r="AK19" s="81"/>
      <c r="AL19" s="80"/>
      <c r="AM19" s="81"/>
      <c r="AN19" s="80"/>
      <c r="AO19" s="81"/>
      <c r="AP19" s="80"/>
      <c r="AQ19" s="81"/>
      <c r="AR19" s="80"/>
      <c r="AS19" s="81"/>
      <c r="AT19" s="80"/>
      <c r="AU19" s="81"/>
      <c r="AV19" s="80"/>
      <c r="AW19" s="81"/>
      <c r="AX19" s="80"/>
      <c r="AY19" s="81"/>
      <c r="AZ19" s="80"/>
      <c r="BA19" s="81"/>
      <c r="BB19" s="80"/>
      <c r="BC19" s="81"/>
      <c r="BD19" s="80"/>
      <c r="BE19" s="81"/>
      <c r="BF19" s="80"/>
      <c r="BG19" s="81"/>
      <c r="BH19" s="80"/>
      <c r="BI19" s="81"/>
      <c r="BJ19" s="80"/>
      <c r="BK19" s="81"/>
      <c r="BL19" s="82"/>
      <c r="BP19" s="51"/>
    </row>
    <row r="20" spans="1:68">
      <c r="A20" s="40" t="s">
        <v>74</v>
      </c>
      <c r="B20" s="40" t="s">
        <v>75</v>
      </c>
      <c r="C20" s="41">
        <v>9</v>
      </c>
      <c r="D20" s="40" t="s">
        <v>76</v>
      </c>
      <c r="E20" s="44">
        <v>2</v>
      </c>
      <c r="F20" s="44">
        <v>2</v>
      </c>
      <c r="G20" s="44">
        <v>2</v>
      </c>
      <c r="H20" s="44">
        <v>2</v>
      </c>
      <c r="I20" s="44">
        <v>2</v>
      </c>
      <c r="J20" s="44">
        <v>2</v>
      </c>
      <c r="K20" s="109">
        <v>2</v>
      </c>
      <c r="L20" s="110">
        <v>2</v>
      </c>
      <c r="M20" s="111">
        <v>2</v>
      </c>
      <c r="N20" s="111">
        <v>2</v>
      </c>
      <c r="O20" s="112">
        <v>2</v>
      </c>
      <c r="P20" s="112">
        <v>2</v>
      </c>
      <c r="Q20" s="112">
        <v>2</v>
      </c>
      <c r="R20" s="112">
        <v>2</v>
      </c>
      <c r="S20" s="112">
        <v>2</v>
      </c>
      <c r="T20" s="113">
        <v>0.51600000000000001</v>
      </c>
      <c r="U20" s="36">
        <v>0.25800000000000001</v>
      </c>
      <c r="V20" s="113">
        <v>0.61</v>
      </c>
      <c r="W20" s="36">
        <v>0.30499999999999999</v>
      </c>
      <c r="X20" s="113">
        <v>0.89700000000000002</v>
      </c>
      <c r="Y20" s="36">
        <v>0.44850000000000001</v>
      </c>
      <c r="Z20" s="113">
        <v>1.0269999999999999</v>
      </c>
      <c r="AA20" s="36">
        <v>0.51349999999999996</v>
      </c>
      <c r="AB20" s="113">
        <v>0.89700000000000002</v>
      </c>
      <c r="AC20" s="36">
        <v>0.44850000000000001</v>
      </c>
      <c r="AD20" s="113">
        <v>0.873</v>
      </c>
      <c r="AE20" s="36">
        <v>0.4365</v>
      </c>
      <c r="AF20" s="113">
        <v>0.82699999999999996</v>
      </c>
      <c r="AG20" s="36">
        <v>0.41349999999999998</v>
      </c>
      <c r="AH20" s="113">
        <v>0.78600000000000003</v>
      </c>
      <c r="AI20" s="36">
        <v>0.39300000000000002</v>
      </c>
      <c r="AJ20" s="113">
        <v>0.79</v>
      </c>
      <c r="AK20" s="36">
        <v>0.39500000000000002</v>
      </c>
      <c r="AL20" s="113">
        <v>0.74</v>
      </c>
      <c r="AM20" s="36">
        <v>0.37</v>
      </c>
      <c r="AN20" s="113">
        <v>0.76400000000000001</v>
      </c>
      <c r="AO20" s="36">
        <v>0.38200000000000001</v>
      </c>
      <c r="AP20" s="113">
        <v>0.76400000000000001</v>
      </c>
      <c r="AQ20" s="36">
        <v>0.38200000000000001</v>
      </c>
      <c r="AR20" s="113">
        <v>0.60399999999999998</v>
      </c>
      <c r="AS20" s="36">
        <v>0.30199999999999999</v>
      </c>
      <c r="AT20" s="113">
        <v>0.61899999999999999</v>
      </c>
      <c r="AU20" s="36">
        <v>0.3095</v>
      </c>
      <c r="AV20" s="113">
        <v>0.61099999999999999</v>
      </c>
      <c r="AW20" s="36">
        <v>0.30549999999999999</v>
      </c>
      <c r="AX20" s="113">
        <v>0.57599999999999996</v>
      </c>
      <c r="AY20" s="36">
        <v>0.28799999999999998</v>
      </c>
      <c r="AZ20" s="113">
        <v>0.57299999999999995</v>
      </c>
      <c r="BA20" s="36">
        <v>0.28649999999999998</v>
      </c>
      <c r="BB20" s="113">
        <v>0.56299999999999994</v>
      </c>
      <c r="BC20" s="36">
        <v>0.28149999999999997</v>
      </c>
      <c r="BD20" s="113">
        <v>0.56100000000000005</v>
      </c>
      <c r="BE20" s="36">
        <v>0.28050000000000003</v>
      </c>
      <c r="BF20" s="113">
        <v>0.627</v>
      </c>
      <c r="BG20" s="36">
        <v>0.3135</v>
      </c>
      <c r="BH20" s="113">
        <v>0.629</v>
      </c>
      <c r="BI20" s="36">
        <v>0.3145</v>
      </c>
      <c r="BJ20" s="113">
        <v>0.56299999999999994</v>
      </c>
      <c r="BK20" s="36">
        <v>0.28149999999999997</v>
      </c>
      <c r="BL20" s="38" t="s">
        <v>77</v>
      </c>
      <c r="BP20" s="51"/>
    </row>
    <row r="21" spans="1:68" ht="12" customHeight="1">
      <c r="A21" s="40" t="s">
        <v>74</v>
      </c>
      <c r="B21" s="40" t="s">
        <v>78</v>
      </c>
      <c r="C21" s="41">
        <v>23</v>
      </c>
      <c r="D21" s="40" t="s">
        <v>79</v>
      </c>
      <c r="E21" s="44">
        <v>3</v>
      </c>
      <c r="F21" s="44">
        <v>3</v>
      </c>
      <c r="G21" s="44">
        <v>3</v>
      </c>
      <c r="H21" s="44">
        <v>3</v>
      </c>
      <c r="I21" s="44">
        <v>3</v>
      </c>
      <c r="J21" s="44">
        <v>3</v>
      </c>
      <c r="K21" s="109">
        <v>3</v>
      </c>
      <c r="L21" s="110">
        <v>3</v>
      </c>
      <c r="M21" s="114">
        <v>3.45</v>
      </c>
      <c r="N21" s="114">
        <v>3.41</v>
      </c>
      <c r="O21" s="115">
        <v>3.41</v>
      </c>
      <c r="P21" s="115">
        <v>3.41</v>
      </c>
      <c r="Q21" s="115">
        <v>3.41</v>
      </c>
      <c r="R21" s="115">
        <v>3.41</v>
      </c>
      <c r="S21" s="115">
        <v>3.41</v>
      </c>
      <c r="T21" s="48">
        <v>3.41</v>
      </c>
      <c r="U21" s="36">
        <v>1</v>
      </c>
      <c r="V21" s="48">
        <v>3.36</v>
      </c>
      <c r="W21" s="36">
        <v>0.98533724340175899</v>
      </c>
      <c r="X21" s="48">
        <v>3.41</v>
      </c>
      <c r="Y21" s="36">
        <v>1</v>
      </c>
      <c r="Z21" s="48">
        <v>3.41</v>
      </c>
      <c r="AA21" s="36">
        <v>1</v>
      </c>
      <c r="AB21" s="48">
        <v>3.41</v>
      </c>
      <c r="AC21" s="36">
        <v>1</v>
      </c>
      <c r="AD21" s="48">
        <v>3.4072</v>
      </c>
      <c r="AE21" s="36">
        <v>0.99917888563049795</v>
      </c>
      <c r="AF21" s="48">
        <v>3.37</v>
      </c>
      <c r="AG21" s="36">
        <v>0.98826979472140797</v>
      </c>
      <c r="AH21" s="48">
        <v>3.41</v>
      </c>
      <c r="AI21" s="36">
        <v>1</v>
      </c>
      <c r="AJ21" s="48">
        <v>3.41</v>
      </c>
      <c r="AK21" s="36">
        <v>1</v>
      </c>
      <c r="AL21" s="48">
        <v>3.41</v>
      </c>
      <c r="AM21" s="36">
        <v>1</v>
      </c>
      <c r="AN21" s="48">
        <v>3.41</v>
      </c>
      <c r="AO21" s="36">
        <v>1</v>
      </c>
      <c r="AP21" s="48">
        <v>3.41</v>
      </c>
      <c r="AQ21" s="36">
        <v>1</v>
      </c>
      <c r="AR21" s="48">
        <v>3.3006000000000002</v>
      </c>
      <c r="AS21" s="36">
        <v>0.96791788856305006</v>
      </c>
      <c r="AT21" s="48">
        <v>3.0152999999999999</v>
      </c>
      <c r="AU21" s="36">
        <v>0.88425219941348998</v>
      </c>
      <c r="AV21">
        <v>2.8039999999999998</v>
      </c>
      <c r="AW21" s="36">
        <v>0.82228739002932505</v>
      </c>
      <c r="AX21" s="48">
        <v>2.7909999999999999</v>
      </c>
      <c r="AY21" s="36">
        <v>0.818475073313783</v>
      </c>
      <c r="AZ21" s="48">
        <v>2.7730000000000001</v>
      </c>
      <c r="BA21" s="36">
        <v>0.81319648093841601</v>
      </c>
      <c r="BB21" s="48">
        <v>2.7810000000000001</v>
      </c>
      <c r="BC21" s="36">
        <v>0.81554252199413502</v>
      </c>
      <c r="BD21" s="48">
        <v>2.7730000000000001</v>
      </c>
      <c r="BE21" s="36">
        <v>0.81319648093841601</v>
      </c>
      <c r="BF21" s="48">
        <v>3.077</v>
      </c>
      <c r="BG21" s="36">
        <v>0.90234604105571903</v>
      </c>
      <c r="BH21" s="48">
        <v>3.1139999999999999</v>
      </c>
      <c r="BI21" s="36">
        <v>0.91319648093841599</v>
      </c>
      <c r="BJ21" s="48">
        <v>3.1389999999999998</v>
      </c>
      <c r="BK21" s="36">
        <v>0.92052785923753599</v>
      </c>
      <c r="BL21" s="38" t="s">
        <v>44</v>
      </c>
      <c r="BP21" s="51"/>
    </row>
    <row r="22" spans="1:68">
      <c r="A22" s="40" t="s">
        <v>74</v>
      </c>
      <c r="B22" s="40" t="s">
        <v>80</v>
      </c>
      <c r="C22" s="41">
        <v>13</v>
      </c>
      <c r="D22" s="40" t="s">
        <v>81</v>
      </c>
      <c r="E22" s="44">
        <v>2.1</v>
      </c>
      <c r="F22" s="44">
        <v>2.1</v>
      </c>
      <c r="G22" s="44">
        <v>2.1</v>
      </c>
      <c r="H22" s="44">
        <v>2.1</v>
      </c>
      <c r="I22" s="44">
        <v>2.1</v>
      </c>
      <c r="J22" s="44">
        <v>2.1</v>
      </c>
      <c r="K22" s="109">
        <v>2.1</v>
      </c>
      <c r="L22" s="110">
        <v>2.1</v>
      </c>
      <c r="M22" s="114">
        <v>2.1</v>
      </c>
      <c r="N22" s="114">
        <v>2.1</v>
      </c>
      <c r="O22" s="115">
        <v>2.1</v>
      </c>
      <c r="P22" s="115">
        <v>2.1</v>
      </c>
      <c r="Q22" s="115">
        <v>2.1</v>
      </c>
      <c r="R22" s="115">
        <v>2.1</v>
      </c>
      <c r="S22" s="115">
        <v>2.1</v>
      </c>
      <c r="T22" s="48">
        <v>0.90600000000000003</v>
      </c>
      <c r="U22" s="36">
        <v>0.43142857142857099</v>
      </c>
      <c r="V22" s="48">
        <v>0.93200000000000005</v>
      </c>
      <c r="W22" s="36">
        <v>0.44380952380952399</v>
      </c>
      <c r="X22" s="48">
        <v>1.06</v>
      </c>
      <c r="Y22" s="36">
        <v>0.50476190476190497</v>
      </c>
      <c r="Z22" s="48">
        <v>1.2370000000000001</v>
      </c>
      <c r="AA22" s="36">
        <v>0.58904761904761904</v>
      </c>
      <c r="AB22" s="48">
        <v>1.276</v>
      </c>
      <c r="AC22" s="36">
        <v>0.60761904761904795</v>
      </c>
      <c r="AD22" s="48">
        <v>1.3029999999999999</v>
      </c>
      <c r="AE22" s="36">
        <v>0.62047619047618996</v>
      </c>
      <c r="AF22" s="48">
        <v>1.288</v>
      </c>
      <c r="AG22" s="36">
        <v>0.61333333333333295</v>
      </c>
      <c r="AH22" s="48">
        <v>1.27</v>
      </c>
      <c r="AI22" s="36">
        <v>0.60476190476190494</v>
      </c>
      <c r="AJ22" s="48">
        <v>1.254999</v>
      </c>
      <c r="AK22" s="36">
        <v>0.597618571428571</v>
      </c>
      <c r="AL22" s="48">
        <v>1.2250000000000001</v>
      </c>
      <c r="AM22" s="36">
        <v>0.58333333333333304</v>
      </c>
      <c r="AN22" s="48">
        <v>1.198</v>
      </c>
      <c r="AO22" s="36">
        <v>0.57047619047619003</v>
      </c>
      <c r="AP22" s="48">
        <v>1.1573599999999999</v>
      </c>
      <c r="AQ22" s="36">
        <v>0.55112380952380902</v>
      </c>
      <c r="AR22" s="48">
        <v>1.1117999999999999</v>
      </c>
      <c r="AS22" s="36">
        <v>0.52942857142857103</v>
      </c>
      <c r="AT22" s="48">
        <v>1.0918190000000001</v>
      </c>
      <c r="AU22" s="36">
        <v>0.51991380952380895</v>
      </c>
      <c r="AV22" s="48">
        <v>1.0229999999999999</v>
      </c>
      <c r="AW22" s="36">
        <v>0.48714285714285699</v>
      </c>
      <c r="AX22" s="48">
        <v>1.0009999999999999</v>
      </c>
      <c r="AY22" s="36">
        <v>0.47666666666666702</v>
      </c>
      <c r="AZ22" s="48">
        <v>0.996</v>
      </c>
      <c r="BA22" s="36">
        <v>0.47428571428571398</v>
      </c>
      <c r="BB22" s="48">
        <v>0.98499999999999999</v>
      </c>
      <c r="BC22" s="36">
        <v>0.46904761904761899</v>
      </c>
      <c r="BD22" s="48">
        <v>0.96</v>
      </c>
      <c r="BE22" s="36">
        <v>0.45714285714285702</v>
      </c>
      <c r="BF22" s="48">
        <v>0.98</v>
      </c>
      <c r="BG22" s="36">
        <v>0.46666666666666701</v>
      </c>
      <c r="BH22" s="48">
        <v>0.999</v>
      </c>
      <c r="BI22" s="36">
        <v>0.47571428571428598</v>
      </c>
      <c r="BJ22" s="48">
        <v>0.99890000000000001</v>
      </c>
      <c r="BK22" s="36">
        <v>0.47566666666666702</v>
      </c>
      <c r="BL22" s="116" t="s">
        <v>82</v>
      </c>
    </row>
    <row r="23" spans="1:68">
      <c r="A23" s="40" t="s">
        <v>74</v>
      </c>
      <c r="B23" s="40" t="s">
        <v>83</v>
      </c>
      <c r="C23" s="41">
        <v>14</v>
      </c>
      <c r="D23" s="40" t="s">
        <v>84</v>
      </c>
      <c r="E23" s="44">
        <v>4.93</v>
      </c>
      <c r="F23" s="44">
        <v>4.93</v>
      </c>
      <c r="G23" s="44">
        <v>4.93</v>
      </c>
      <c r="H23" s="44">
        <v>4.93</v>
      </c>
      <c r="I23" s="44">
        <v>4.93</v>
      </c>
      <c r="J23" s="44">
        <v>4.93</v>
      </c>
      <c r="K23" s="109">
        <v>4.93</v>
      </c>
      <c r="L23" s="110">
        <v>4.93</v>
      </c>
      <c r="M23" s="114">
        <v>4.93</v>
      </c>
      <c r="N23" s="114">
        <v>4.93</v>
      </c>
      <c r="O23" s="115">
        <v>4.93</v>
      </c>
      <c r="P23" s="115">
        <v>4.93</v>
      </c>
      <c r="Q23" s="115">
        <v>4.93</v>
      </c>
      <c r="R23" s="115">
        <v>4.93</v>
      </c>
      <c r="S23" s="115">
        <v>4.93</v>
      </c>
      <c r="T23" s="48">
        <v>2.81</v>
      </c>
      <c r="U23" s="36">
        <v>0.56997971602434105</v>
      </c>
      <c r="V23" s="48">
        <v>2.88</v>
      </c>
      <c r="W23" s="36">
        <v>0.58417849898580099</v>
      </c>
      <c r="X23" s="48">
        <v>3.11</v>
      </c>
      <c r="Y23" s="36">
        <v>0.63083164300202799</v>
      </c>
      <c r="Z23" s="48">
        <v>3.27</v>
      </c>
      <c r="AA23" s="36">
        <v>0.66328600405679505</v>
      </c>
      <c r="AB23" s="48">
        <v>4.17</v>
      </c>
      <c r="AC23" s="36">
        <v>0.84584178498985796</v>
      </c>
      <c r="AD23" s="48">
        <v>4.71</v>
      </c>
      <c r="AE23" s="36">
        <v>0.95537525354969599</v>
      </c>
      <c r="AF23" s="48">
        <v>4.79</v>
      </c>
      <c r="AG23" s="36">
        <v>0.97160243407707902</v>
      </c>
      <c r="AH23" s="48">
        <v>4.87</v>
      </c>
      <c r="AI23" s="36">
        <v>0.98782961460446195</v>
      </c>
      <c r="AJ23" s="48">
        <v>4.93</v>
      </c>
      <c r="AK23" s="36">
        <v>1</v>
      </c>
      <c r="AL23" s="48">
        <v>4.93</v>
      </c>
      <c r="AM23" s="36">
        <v>1</v>
      </c>
      <c r="AN23" s="48">
        <v>4.91</v>
      </c>
      <c r="AO23" s="36">
        <v>0.99594320486815402</v>
      </c>
      <c r="AP23" s="48">
        <v>4.92</v>
      </c>
      <c r="AQ23" s="36">
        <v>0.99797160243407701</v>
      </c>
      <c r="AR23" s="48">
        <v>4.8600000000000003</v>
      </c>
      <c r="AS23" s="36">
        <v>0.98580121703853996</v>
      </c>
      <c r="AT23" s="48">
        <v>4.8499999999999996</v>
      </c>
      <c r="AU23" s="36">
        <v>0.98377281947261697</v>
      </c>
      <c r="AV23">
        <v>4.87</v>
      </c>
      <c r="AW23" s="36">
        <v>0.98782961460446195</v>
      </c>
      <c r="AX23" s="48">
        <v>4.91</v>
      </c>
      <c r="AY23" s="36">
        <v>0.99594320486815402</v>
      </c>
      <c r="AZ23" s="48">
        <v>4.9000000000000004</v>
      </c>
      <c r="BA23" s="36">
        <v>0.99391480730223103</v>
      </c>
      <c r="BB23" s="48">
        <v>4.9000000000000004</v>
      </c>
      <c r="BC23" s="36">
        <v>0.99391480730223103</v>
      </c>
      <c r="BD23">
        <v>4.91</v>
      </c>
      <c r="BE23" s="36">
        <v>0.99594320486815402</v>
      </c>
      <c r="BF23" s="48">
        <v>4.93</v>
      </c>
      <c r="BG23" s="36">
        <v>1</v>
      </c>
      <c r="BH23" s="48">
        <v>4.93</v>
      </c>
      <c r="BI23" s="36">
        <v>1</v>
      </c>
      <c r="BJ23" s="48">
        <v>4.91</v>
      </c>
      <c r="BK23" s="36">
        <v>0.99594320486815402</v>
      </c>
      <c r="BL23" s="38" t="s">
        <v>85</v>
      </c>
    </row>
    <row r="24" spans="1:68">
      <c r="A24" s="40" t="s">
        <v>74</v>
      </c>
      <c r="B24" s="40" t="s">
        <v>86</v>
      </c>
      <c r="C24" s="41">
        <v>42</v>
      </c>
      <c r="D24" s="40" t="s">
        <v>87</v>
      </c>
      <c r="E24" s="44">
        <v>33.76</v>
      </c>
      <c r="F24" s="44">
        <v>47.3</v>
      </c>
      <c r="G24" s="44">
        <v>44.6</v>
      </c>
      <c r="H24" s="44">
        <v>44.6</v>
      </c>
      <c r="I24" s="44">
        <v>44.6</v>
      </c>
      <c r="J24" s="44">
        <v>44.6</v>
      </c>
      <c r="K24" s="109">
        <v>44.6</v>
      </c>
      <c r="L24" s="110">
        <v>44.6</v>
      </c>
      <c r="M24" s="114">
        <v>44.6</v>
      </c>
      <c r="N24" s="114">
        <v>44.6</v>
      </c>
      <c r="O24" s="115">
        <v>44.6</v>
      </c>
      <c r="P24" s="115">
        <v>44.6</v>
      </c>
      <c r="Q24" s="115">
        <v>44.6</v>
      </c>
      <c r="R24" s="115">
        <v>44.6</v>
      </c>
      <c r="S24" s="115">
        <v>44.6</v>
      </c>
      <c r="T24" s="48">
        <v>17.917999999999999</v>
      </c>
      <c r="U24" s="36">
        <v>0.40174887892376698</v>
      </c>
      <c r="V24" s="48">
        <v>20.350000000000001</v>
      </c>
      <c r="W24" s="36">
        <v>0.45627802690583003</v>
      </c>
      <c r="X24" s="48">
        <v>20.72</v>
      </c>
      <c r="Y24" s="36">
        <v>0.46457399103139002</v>
      </c>
      <c r="Z24" s="48">
        <v>25</v>
      </c>
      <c r="AA24" s="36">
        <v>0.56053811659192798</v>
      </c>
      <c r="AB24" s="48">
        <v>25.093</v>
      </c>
      <c r="AC24" s="36">
        <v>0.56262331838565005</v>
      </c>
      <c r="AD24" s="48">
        <v>28.216999999999999</v>
      </c>
      <c r="AE24" s="36">
        <v>0.63266816143497695</v>
      </c>
      <c r="AF24" s="48">
        <v>29.056000000000001</v>
      </c>
      <c r="AG24" s="36">
        <v>0.65147982062780296</v>
      </c>
      <c r="AH24" s="48">
        <v>29.634</v>
      </c>
      <c r="AI24" s="36">
        <v>0.66443946188340797</v>
      </c>
      <c r="AJ24" s="48">
        <v>29.692</v>
      </c>
      <c r="AK24" s="36">
        <v>0.66573991031390101</v>
      </c>
      <c r="AL24" s="48">
        <v>29.606000000000002</v>
      </c>
      <c r="AM24" s="36">
        <v>0.66381165919282503</v>
      </c>
      <c r="AN24" s="48">
        <v>28.68</v>
      </c>
      <c r="AO24" s="36">
        <v>0.64304932735426001</v>
      </c>
      <c r="AP24" s="48">
        <v>26.626000000000001</v>
      </c>
      <c r="AQ24" s="36">
        <v>0.59699551569506704</v>
      </c>
      <c r="AR24" s="48">
        <v>25.353999999999999</v>
      </c>
      <c r="AS24" s="36">
        <v>0.56847533632286995</v>
      </c>
      <c r="AT24" s="48">
        <v>24.890999999999998</v>
      </c>
      <c r="AU24" s="36">
        <v>0.558094170403587</v>
      </c>
      <c r="AV24" s="48">
        <v>23.247</v>
      </c>
      <c r="AW24" s="36">
        <v>0.52123318385650197</v>
      </c>
      <c r="AX24" s="48">
        <v>22.776</v>
      </c>
      <c r="AY24" s="36">
        <v>0.51067264573991</v>
      </c>
      <c r="AZ24" s="48">
        <v>21.908999999999999</v>
      </c>
      <c r="BA24" s="36">
        <v>0.491233183856502</v>
      </c>
      <c r="BB24">
        <v>21.24</v>
      </c>
      <c r="BC24" s="36">
        <v>0.47623318385650198</v>
      </c>
      <c r="BD24" s="48">
        <v>20.076000000000001</v>
      </c>
      <c r="BE24" s="36">
        <v>0.45013452914798202</v>
      </c>
      <c r="BF24" s="48">
        <v>19.827999999999999</v>
      </c>
      <c r="BG24" s="36">
        <v>0.44457399103139</v>
      </c>
      <c r="BH24" s="48">
        <v>19.55</v>
      </c>
      <c r="BI24" s="36">
        <v>0.43834080717488799</v>
      </c>
      <c r="BJ24" s="48">
        <v>21.536999999999999</v>
      </c>
      <c r="BK24" s="36">
        <v>0.482892376681614</v>
      </c>
      <c r="BL24" s="101" t="s">
        <v>88</v>
      </c>
      <c r="BM24" s="117"/>
    </row>
    <row r="25" spans="1:68">
      <c r="A25" s="40" t="s">
        <v>74</v>
      </c>
      <c r="B25" s="40" t="s">
        <v>89</v>
      </c>
      <c r="C25" s="41">
        <v>30</v>
      </c>
      <c r="D25" s="40" t="s">
        <v>81</v>
      </c>
      <c r="E25" s="44">
        <v>4</v>
      </c>
      <c r="F25" s="44">
        <v>4</v>
      </c>
      <c r="G25" s="44">
        <v>4</v>
      </c>
      <c r="H25" s="44">
        <v>4</v>
      </c>
      <c r="I25" s="44">
        <v>4</v>
      </c>
      <c r="J25" s="44">
        <v>4</v>
      </c>
      <c r="K25" s="109">
        <v>4</v>
      </c>
      <c r="L25" s="110">
        <v>4</v>
      </c>
      <c r="M25" s="114">
        <v>4.0999999999999996</v>
      </c>
      <c r="N25" s="114">
        <v>4.0999999999999996</v>
      </c>
      <c r="O25" s="115">
        <v>4.0999999999999996</v>
      </c>
      <c r="P25" s="115">
        <v>4.0999999999999996</v>
      </c>
      <c r="Q25" s="115">
        <v>4.0999999999999996</v>
      </c>
      <c r="R25" s="115">
        <v>4.0999999999999996</v>
      </c>
      <c r="S25" s="115">
        <v>4.0999999999999996</v>
      </c>
      <c r="T25" s="48">
        <v>1.7549999999999999</v>
      </c>
      <c r="U25" s="36">
        <v>0.42804878048780498</v>
      </c>
      <c r="V25" s="48">
        <v>2.0569999999999999</v>
      </c>
      <c r="W25" s="36">
        <v>0.50170731707317096</v>
      </c>
      <c r="X25" s="48">
        <v>3.1</v>
      </c>
      <c r="Y25" s="36">
        <v>0.75609756097560998</v>
      </c>
      <c r="Z25" s="48">
        <v>3.734</v>
      </c>
      <c r="AA25" s="36">
        <v>0.91073170731707298</v>
      </c>
      <c r="AB25" s="48">
        <v>3.8290000000000002</v>
      </c>
      <c r="AC25" s="36">
        <v>0.93390243902438996</v>
      </c>
      <c r="AD25" s="48">
        <v>4</v>
      </c>
      <c r="AE25" s="36">
        <v>0.97560975609756095</v>
      </c>
      <c r="AF25" s="48">
        <v>4</v>
      </c>
      <c r="AG25" s="36">
        <v>0.97560975609756095</v>
      </c>
      <c r="AH25" s="48">
        <v>4</v>
      </c>
      <c r="AI25" s="36">
        <v>0.97560975609756095</v>
      </c>
      <c r="AJ25" s="48">
        <v>4</v>
      </c>
      <c r="AK25" s="36">
        <v>0.97560975609756095</v>
      </c>
      <c r="AL25" s="48">
        <v>3.8346</v>
      </c>
      <c r="AM25" s="36">
        <v>0.93526829268292699</v>
      </c>
      <c r="AN25" s="48">
        <v>3.6025</v>
      </c>
      <c r="AO25" s="36">
        <v>0.87865853658536597</v>
      </c>
      <c r="AP25" s="48">
        <v>3.3976250000000001</v>
      </c>
      <c r="AQ25" s="36">
        <v>0.82868902439024394</v>
      </c>
      <c r="AR25" s="48">
        <v>2.6707190000000001</v>
      </c>
      <c r="AS25" s="36">
        <v>0.65139487804878105</v>
      </c>
      <c r="AT25" s="48">
        <v>2.9779900000000001</v>
      </c>
      <c r="AU25" s="36">
        <v>0.726339024390244</v>
      </c>
      <c r="AV25" s="48">
        <v>2.6150000000000002</v>
      </c>
      <c r="AW25" s="36">
        <v>0.63780487804878105</v>
      </c>
      <c r="AX25" s="48">
        <v>2.617</v>
      </c>
      <c r="AY25" s="36">
        <v>0.63829268292682895</v>
      </c>
      <c r="AZ25" s="48">
        <v>2.6120000000000001</v>
      </c>
      <c r="BA25" s="36">
        <v>0.63707317073170699</v>
      </c>
      <c r="BB25" s="48">
        <v>2.609</v>
      </c>
      <c r="BC25" s="36">
        <v>0.63634146341463405</v>
      </c>
      <c r="BD25" s="48">
        <v>2.61</v>
      </c>
      <c r="BE25" s="36">
        <v>0.63658536585365899</v>
      </c>
      <c r="BF25" s="48">
        <v>2.69</v>
      </c>
      <c r="BG25" s="36">
        <v>0.65609756097561001</v>
      </c>
      <c r="BH25" s="48">
        <v>3.0950000000000002</v>
      </c>
      <c r="BI25" s="36">
        <v>0.75487804878048803</v>
      </c>
      <c r="BJ25" s="118">
        <v>3.1</v>
      </c>
      <c r="BK25" s="36">
        <v>0.75609756097560998</v>
      </c>
      <c r="BL25" s="116" t="s">
        <v>82</v>
      </c>
    </row>
    <row r="26" spans="1:68">
      <c r="A26" s="40" t="s">
        <v>74</v>
      </c>
      <c r="B26" s="40" t="s">
        <v>90</v>
      </c>
      <c r="C26" s="41">
        <v>11</v>
      </c>
      <c r="D26" s="40" t="s">
        <v>76</v>
      </c>
      <c r="E26" s="44">
        <v>1.87</v>
      </c>
      <c r="F26" s="44">
        <v>1.87</v>
      </c>
      <c r="G26" s="44">
        <v>1.87</v>
      </c>
      <c r="H26" s="44">
        <v>1.87</v>
      </c>
      <c r="I26" s="44">
        <v>1.87</v>
      </c>
      <c r="J26" s="44">
        <v>1.87</v>
      </c>
      <c r="K26" s="109">
        <v>1.87</v>
      </c>
      <c r="L26" s="110">
        <v>1.87</v>
      </c>
      <c r="M26" s="114">
        <v>1.87</v>
      </c>
      <c r="N26" s="114">
        <v>1.87</v>
      </c>
      <c r="O26" s="115">
        <v>1.87</v>
      </c>
      <c r="P26" s="115">
        <v>1.87</v>
      </c>
      <c r="Q26" s="115">
        <v>1.87</v>
      </c>
      <c r="R26" s="115">
        <v>1.87</v>
      </c>
      <c r="S26" s="115">
        <v>1.87</v>
      </c>
      <c r="T26" s="48">
        <v>0.82299999999999995</v>
      </c>
      <c r="U26" s="36">
        <v>0.44010695187165799</v>
      </c>
      <c r="V26" s="48">
        <v>0.93</v>
      </c>
      <c r="W26" s="36">
        <v>0.49732620320855597</v>
      </c>
      <c r="X26" s="48">
        <v>1.3</v>
      </c>
      <c r="Y26" s="36">
        <v>0.69518716577540096</v>
      </c>
      <c r="Z26" s="48">
        <v>1.39</v>
      </c>
      <c r="AA26" s="36">
        <v>0.74331550802139001</v>
      </c>
      <c r="AB26" s="48">
        <v>1.448</v>
      </c>
      <c r="AC26" s="36">
        <v>0.774331550802139</v>
      </c>
      <c r="AD26" s="48">
        <v>1.6839999999999999</v>
      </c>
      <c r="AE26" s="36">
        <v>0.90053475935828897</v>
      </c>
      <c r="AF26" s="48">
        <v>1.6842999999999999</v>
      </c>
      <c r="AG26" s="36">
        <v>0.90069518716577501</v>
      </c>
      <c r="AH26" s="48">
        <v>1.6879999999999999</v>
      </c>
      <c r="AI26" s="36">
        <v>0.90267379679144399</v>
      </c>
      <c r="AJ26" s="48">
        <v>1.7</v>
      </c>
      <c r="AK26" s="36">
        <v>0.90909090909090895</v>
      </c>
      <c r="AL26" s="48">
        <v>1.7050000000000001</v>
      </c>
      <c r="AM26" s="36">
        <v>0.91176470588235303</v>
      </c>
      <c r="AN26" s="48">
        <v>1.6870000000000001</v>
      </c>
      <c r="AO26" s="36">
        <v>0.90213903743315504</v>
      </c>
      <c r="AP26" s="48">
        <v>1.665</v>
      </c>
      <c r="AQ26" s="36">
        <v>0.89037433155080203</v>
      </c>
      <c r="AR26" s="48">
        <v>1.6220000000000001</v>
      </c>
      <c r="AS26" s="36">
        <v>0.86737967914438496</v>
      </c>
      <c r="AT26" s="48">
        <v>1.5940000000000001</v>
      </c>
      <c r="AU26" s="36">
        <v>0.85240641711229903</v>
      </c>
      <c r="AV26" s="48">
        <v>1.5780000000000001</v>
      </c>
      <c r="AW26" s="36">
        <v>0.84385026737967905</v>
      </c>
      <c r="AX26" s="48">
        <v>1.58</v>
      </c>
      <c r="AY26" s="36">
        <v>0.84491978609625695</v>
      </c>
      <c r="AZ26" s="48">
        <v>1.5720000000000001</v>
      </c>
      <c r="BA26" s="36">
        <v>0.84064171122994602</v>
      </c>
      <c r="BB26" s="48">
        <v>1.5660000000000001</v>
      </c>
      <c r="BC26" s="36">
        <v>0.83743315508021399</v>
      </c>
      <c r="BD26" s="48">
        <v>1.5669999999999999</v>
      </c>
      <c r="BE26" s="36">
        <v>0.83796791443850305</v>
      </c>
      <c r="BF26" s="48">
        <v>1.627</v>
      </c>
      <c r="BG26" s="36">
        <v>0.87005347593582905</v>
      </c>
      <c r="BH26" s="48">
        <v>1.6359999999999999</v>
      </c>
      <c r="BI26" s="36">
        <v>0.87486631016042804</v>
      </c>
      <c r="BJ26" s="48">
        <v>1.84</v>
      </c>
      <c r="BK26" s="36">
        <v>0.98395721925133695</v>
      </c>
      <c r="BL26" s="38" t="s">
        <v>77</v>
      </c>
    </row>
    <row r="27" spans="1:68">
      <c r="A27" s="40" t="s">
        <v>74</v>
      </c>
      <c r="B27" s="40" t="s">
        <v>91</v>
      </c>
      <c r="C27" s="41">
        <v>24</v>
      </c>
      <c r="D27" s="40" t="s">
        <v>79</v>
      </c>
      <c r="E27" s="44">
        <v>8</v>
      </c>
      <c r="F27" s="44">
        <v>8</v>
      </c>
      <c r="G27" s="44">
        <v>8</v>
      </c>
      <c r="H27" s="44">
        <v>8</v>
      </c>
      <c r="I27" s="44">
        <v>8</v>
      </c>
      <c r="J27" s="44">
        <v>8</v>
      </c>
      <c r="K27" s="109">
        <v>8</v>
      </c>
      <c r="L27" s="110">
        <v>8</v>
      </c>
      <c r="M27" s="114">
        <v>8</v>
      </c>
      <c r="N27" s="114">
        <v>8</v>
      </c>
      <c r="O27" s="115">
        <v>8</v>
      </c>
      <c r="P27" s="115">
        <v>8</v>
      </c>
      <c r="Q27" s="115">
        <v>8</v>
      </c>
      <c r="R27" s="115">
        <v>8</v>
      </c>
      <c r="S27" s="115">
        <v>8</v>
      </c>
      <c r="T27" s="48">
        <v>8</v>
      </c>
      <c r="U27" s="36">
        <v>1</v>
      </c>
      <c r="V27" s="48">
        <v>7.7880000000000003</v>
      </c>
      <c r="W27" s="36">
        <v>0.97350000000000003</v>
      </c>
      <c r="X27" s="48">
        <v>8</v>
      </c>
      <c r="Y27" s="36">
        <v>1</v>
      </c>
      <c r="Z27" s="48">
        <v>8</v>
      </c>
      <c r="AA27" s="36">
        <v>1</v>
      </c>
      <c r="AB27" s="48">
        <v>8</v>
      </c>
      <c r="AC27" s="36">
        <v>1</v>
      </c>
      <c r="AD27" s="48">
        <v>7.9580000000000002</v>
      </c>
      <c r="AE27" s="36">
        <v>0.99475000000000002</v>
      </c>
      <c r="AF27" s="48">
        <v>7.9375999999999998</v>
      </c>
      <c r="AG27" s="36">
        <v>0.99219999999999997</v>
      </c>
      <c r="AH27" s="48">
        <v>7.9617000000000004</v>
      </c>
      <c r="AI27" s="36">
        <v>0.99521250000000006</v>
      </c>
      <c r="AJ27" s="48">
        <v>7.9375999999999998</v>
      </c>
      <c r="AK27" s="36">
        <v>0.99219999999999997</v>
      </c>
      <c r="AL27" s="48">
        <v>7.9063999999999997</v>
      </c>
      <c r="AM27" s="36">
        <v>0.98829999999999996</v>
      </c>
      <c r="AN27" s="48">
        <v>7.8762999999999996</v>
      </c>
      <c r="AO27" s="36">
        <v>0.98453749999999995</v>
      </c>
      <c r="AP27" s="48">
        <v>7.4577999999999998</v>
      </c>
      <c r="AQ27" s="36">
        <v>0.93222499999999997</v>
      </c>
      <c r="AR27" s="48">
        <v>6.7572000000000001</v>
      </c>
      <c r="AS27" s="36">
        <v>0.84465000000000001</v>
      </c>
      <c r="AT27" s="48">
        <v>5.9744999999999999</v>
      </c>
      <c r="AU27" s="36">
        <v>0.74681249999999999</v>
      </c>
      <c r="AV27" s="48">
        <v>5.2</v>
      </c>
      <c r="AW27" s="36">
        <v>0.65</v>
      </c>
      <c r="AX27" s="48">
        <v>5.1920000000000002</v>
      </c>
      <c r="AY27" s="36">
        <v>0.64900000000000002</v>
      </c>
      <c r="AZ27" s="48">
        <v>5.1189999999999998</v>
      </c>
      <c r="BA27" s="36">
        <v>0.63987499999999997</v>
      </c>
      <c r="BB27" s="48">
        <v>5.1710000000000003</v>
      </c>
      <c r="BC27" s="36">
        <v>0.64637500000000003</v>
      </c>
      <c r="BD27" s="48">
        <v>5.16</v>
      </c>
      <c r="BE27" s="36">
        <v>0.64500000000000002</v>
      </c>
      <c r="BF27" s="48">
        <v>5.6630000000000003</v>
      </c>
      <c r="BG27" s="36">
        <v>0.70787500000000003</v>
      </c>
      <c r="BH27" s="48">
        <v>6.1130000000000004</v>
      </c>
      <c r="BI27" s="36">
        <v>0.76412500000000005</v>
      </c>
      <c r="BJ27" s="48">
        <v>6.7770000000000001</v>
      </c>
      <c r="BK27" s="36">
        <v>0.84712500000000002</v>
      </c>
      <c r="BL27" s="38" t="s">
        <v>44</v>
      </c>
    </row>
    <row r="28" spans="1:68">
      <c r="A28" s="40" t="s">
        <v>74</v>
      </c>
      <c r="B28" s="40" t="s">
        <v>92</v>
      </c>
      <c r="C28" s="41">
        <v>12</v>
      </c>
      <c r="D28" s="40" t="s">
        <v>93</v>
      </c>
      <c r="E28" s="44">
        <v>4</v>
      </c>
      <c r="F28" s="44">
        <v>4</v>
      </c>
      <c r="G28" s="44">
        <v>4</v>
      </c>
      <c r="H28" s="44">
        <v>4</v>
      </c>
      <c r="I28" s="44">
        <v>4</v>
      </c>
      <c r="J28" s="44">
        <v>4</v>
      </c>
      <c r="K28" s="109">
        <v>4</v>
      </c>
      <c r="L28" s="110">
        <v>4</v>
      </c>
      <c r="M28" s="114">
        <v>4</v>
      </c>
      <c r="N28" s="114">
        <v>4</v>
      </c>
      <c r="O28" s="115">
        <v>4</v>
      </c>
      <c r="P28" s="115">
        <v>4</v>
      </c>
      <c r="Q28" s="115">
        <v>4</v>
      </c>
      <c r="R28" s="115">
        <v>4</v>
      </c>
      <c r="S28" s="115">
        <v>4</v>
      </c>
      <c r="T28" s="48">
        <v>1.47</v>
      </c>
      <c r="U28" s="36">
        <v>0.36749999999999999</v>
      </c>
      <c r="V28" s="48">
        <v>1.6379999999999999</v>
      </c>
      <c r="W28" s="36">
        <v>0.40949999999999998</v>
      </c>
      <c r="X28" s="48">
        <v>2.2000000000000002</v>
      </c>
      <c r="Y28" s="36">
        <v>0.55000000000000004</v>
      </c>
      <c r="Z28" s="48">
        <v>2.57</v>
      </c>
      <c r="AA28" s="36">
        <v>0.64249999999999996</v>
      </c>
      <c r="AB28" s="48">
        <v>2.63</v>
      </c>
      <c r="AC28" s="36">
        <v>0.65749999999999997</v>
      </c>
      <c r="AD28" s="48">
        <v>3.05</v>
      </c>
      <c r="AE28" s="36">
        <v>0.76249999999999996</v>
      </c>
      <c r="AF28" s="48">
        <v>3.05</v>
      </c>
      <c r="AG28" s="36">
        <v>0.76249999999999996</v>
      </c>
      <c r="AH28" s="48">
        <v>3.05</v>
      </c>
      <c r="AI28" s="36">
        <v>0.76249999999999996</v>
      </c>
      <c r="AJ28" s="48">
        <v>3</v>
      </c>
      <c r="AK28" s="36">
        <v>0.75</v>
      </c>
      <c r="AL28" s="48">
        <v>2.9</v>
      </c>
      <c r="AM28" s="36">
        <v>0.72499999999999998</v>
      </c>
      <c r="AN28" s="48">
        <v>2.5499999999999998</v>
      </c>
      <c r="AO28" s="36">
        <v>0.63749999999999996</v>
      </c>
      <c r="AP28" s="48">
        <v>2.02</v>
      </c>
      <c r="AQ28" s="36">
        <v>0.505</v>
      </c>
      <c r="AR28" s="48">
        <v>1.79</v>
      </c>
      <c r="AS28" s="36">
        <v>0.44750000000000001</v>
      </c>
      <c r="AT28" s="48">
        <v>1.76</v>
      </c>
      <c r="AU28" s="36">
        <v>0.44</v>
      </c>
      <c r="AV28" s="48">
        <v>1.74</v>
      </c>
      <c r="AW28" s="36">
        <v>0.435</v>
      </c>
      <c r="AX28" s="48">
        <v>1.8680000000000001</v>
      </c>
      <c r="AY28" s="36">
        <v>0.46700000000000003</v>
      </c>
      <c r="AZ28" s="48">
        <v>1.9</v>
      </c>
      <c r="BA28" s="36">
        <v>0.47499999999999998</v>
      </c>
      <c r="BB28" s="48">
        <v>1.9</v>
      </c>
      <c r="BC28" s="36">
        <v>0.47499999999999998</v>
      </c>
      <c r="BD28" s="48">
        <v>1.95</v>
      </c>
      <c r="BE28" s="36">
        <v>0.48749999999999999</v>
      </c>
      <c r="BF28" s="48">
        <v>2.06</v>
      </c>
      <c r="BG28" s="36">
        <v>0.51500000000000001</v>
      </c>
      <c r="BH28" s="48">
        <v>2.2000000000000002</v>
      </c>
      <c r="BI28" s="36">
        <v>0.55000000000000004</v>
      </c>
      <c r="BJ28" s="48">
        <v>2.56</v>
      </c>
      <c r="BK28" s="36">
        <v>0.64</v>
      </c>
      <c r="BL28" s="38" t="s">
        <v>94</v>
      </c>
      <c r="BM28" s="119"/>
    </row>
    <row r="29" spans="1:68">
      <c r="A29" s="40" t="s">
        <v>74</v>
      </c>
      <c r="B29" s="40" t="s">
        <v>95</v>
      </c>
      <c r="C29" s="41">
        <v>38</v>
      </c>
      <c r="D29" s="40" t="s">
        <v>96</v>
      </c>
      <c r="E29" s="44">
        <v>60</v>
      </c>
      <c r="F29" s="44">
        <v>60</v>
      </c>
      <c r="G29" s="44">
        <v>60</v>
      </c>
      <c r="H29" s="44">
        <v>60</v>
      </c>
      <c r="I29" s="44">
        <v>60</v>
      </c>
      <c r="J29" s="44">
        <v>60</v>
      </c>
      <c r="K29" s="109">
        <v>60</v>
      </c>
      <c r="L29" s="110">
        <v>60</v>
      </c>
      <c r="M29" s="114">
        <v>60</v>
      </c>
      <c r="N29" s="114">
        <v>60</v>
      </c>
      <c r="O29" s="115">
        <v>60.57</v>
      </c>
      <c r="P29" s="115">
        <v>60.57</v>
      </c>
      <c r="Q29" s="115">
        <v>60.57</v>
      </c>
      <c r="R29" s="115">
        <v>60.57</v>
      </c>
      <c r="S29" s="115">
        <v>60.57</v>
      </c>
      <c r="T29">
        <v>16.260000000000002</v>
      </c>
      <c r="U29" s="36">
        <v>0.26844972758791502</v>
      </c>
      <c r="V29" s="376">
        <v>18.32</v>
      </c>
      <c r="W29" s="36">
        <v>0.30245996367838901</v>
      </c>
      <c r="X29" s="376">
        <v>22</v>
      </c>
      <c r="Y29" s="36">
        <v>0.36321611358758499</v>
      </c>
      <c r="Z29" s="376">
        <v>30.36</v>
      </c>
      <c r="AA29" s="36">
        <v>0.50123823675086698</v>
      </c>
      <c r="AB29" s="376">
        <v>32.76</v>
      </c>
      <c r="AC29" s="36">
        <v>0.54086181277860301</v>
      </c>
      <c r="AD29" s="376">
        <v>40</v>
      </c>
      <c r="AE29" s="36">
        <v>0.66039293379560804</v>
      </c>
      <c r="AF29" s="376">
        <v>40.549999999999997</v>
      </c>
      <c r="AG29" s="36">
        <v>0.66947333663529796</v>
      </c>
      <c r="AH29" s="376">
        <v>40.86</v>
      </c>
      <c r="AI29" s="36">
        <v>0.67459138187221401</v>
      </c>
      <c r="AJ29" s="376">
        <v>40.909999999999997</v>
      </c>
      <c r="AK29" s="36">
        <v>0.67541687303945797</v>
      </c>
      <c r="AL29" s="376">
        <v>40.72</v>
      </c>
      <c r="AM29" s="36">
        <v>0.67228000660392895</v>
      </c>
      <c r="AN29" s="376">
        <v>39.11</v>
      </c>
      <c r="AO29" s="36">
        <v>0.64569919101865603</v>
      </c>
      <c r="AP29" s="376">
        <v>34.83</v>
      </c>
      <c r="AQ29" s="36">
        <v>0.57503714710252596</v>
      </c>
      <c r="AR29" s="376">
        <v>31.05</v>
      </c>
      <c r="AS29" s="36">
        <v>0.51263001485884097</v>
      </c>
      <c r="AT29" s="376">
        <v>29.13</v>
      </c>
      <c r="AU29" s="36">
        <v>0.48093115403665199</v>
      </c>
      <c r="AV29">
        <v>26.82</v>
      </c>
      <c r="AW29" s="36">
        <v>0.44279346210995502</v>
      </c>
      <c r="AX29" s="376">
        <v>26.2</v>
      </c>
      <c r="AY29" s="36">
        <v>0.43255737163612301</v>
      </c>
      <c r="AZ29" s="376">
        <v>25.13</v>
      </c>
      <c r="BA29" s="36">
        <v>0.41489186065709099</v>
      </c>
      <c r="BB29" s="376">
        <v>23.65</v>
      </c>
      <c r="BC29" s="36">
        <v>0.39045732210665302</v>
      </c>
      <c r="BD29">
        <v>22.86</v>
      </c>
      <c r="BE29" s="36">
        <v>0.37741456166419002</v>
      </c>
      <c r="BF29" s="376">
        <v>22.22</v>
      </c>
      <c r="BG29" s="36">
        <v>0.36684827472345999</v>
      </c>
      <c r="BH29" s="376">
        <v>23.24</v>
      </c>
      <c r="BI29" s="36">
        <v>0.383688294535248</v>
      </c>
      <c r="BJ29" s="376">
        <v>24.94</v>
      </c>
      <c r="BK29" s="36">
        <v>0.41175499422156198</v>
      </c>
      <c r="BL29" s="101" t="s">
        <v>97</v>
      </c>
    </row>
    <row r="30" spans="1:68">
      <c r="A30" s="40" t="s">
        <v>74</v>
      </c>
      <c r="B30" s="40" t="s">
        <v>98</v>
      </c>
      <c r="C30" s="41">
        <v>34</v>
      </c>
      <c r="D30" s="40" t="s">
        <v>81</v>
      </c>
      <c r="E30" s="44">
        <v>2.11</v>
      </c>
      <c r="F30" s="44">
        <v>2.11</v>
      </c>
      <c r="G30" s="44">
        <v>2.11</v>
      </c>
      <c r="H30" s="44">
        <v>2.11</v>
      </c>
      <c r="I30" s="44">
        <v>2.11</v>
      </c>
      <c r="J30" s="44">
        <v>2.11</v>
      </c>
      <c r="K30" s="109">
        <v>2.11</v>
      </c>
      <c r="L30" s="110">
        <v>2.11</v>
      </c>
      <c r="M30" s="114">
        <v>2.1</v>
      </c>
      <c r="N30" s="114">
        <v>2.1</v>
      </c>
      <c r="O30" s="115">
        <v>2.1</v>
      </c>
      <c r="P30" s="115">
        <v>2.1</v>
      </c>
      <c r="Q30" s="115">
        <v>2.1</v>
      </c>
      <c r="R30" s="115">
        <v>2.1</v>
      </c>
      <c r="S30" s="115">
        <v>2.1</v>
      </c>
      <c r="T30" s="48">
        <v>0.24099999999999999</v>
      </c>
      <c r="U30" s="36">
        <v>0.114761904761905</v>
      </c>
      <c r="V30" s="48">
        <v>0.307</v>
      </c>
      <c r="W30" s="36">
        <v>0.14619047619047601</v>
      </c>
      <c r="X30" s="48">
        <v>0.96499999999999997</v>
      </c>
      <c r="Y30" s="36">
        <v>0.45952380952381</v>
      </c>
      <c r="Z30" s="48">
        <v>0.84199999999999997</v>
      </c>
      <c r="AA30" s="36">
        <v>0.400952380952381</v>
      </c>
      <c r="AB30" s="48">
        <v>0.84599999999999997</v>
      </c>
      <c r="AC30" s="36">
        <v>0.40285714285714302</v>
      </c>
      <c r="AD30" s="48">
        <v>1.2609999999999999</v>
      </c>
      <c r="AE30" s="36">
        <v>0.60047619047619005</v>
      </c>
      <c r="AF30" s="48">
        <v>1.256</v>
      </c>
      <c r="AG30" s="36">
        <v>0.59809523809523801</v>
      </c>
      <c r="AH30" s="48">
        <v>1.24569</v>
      </c>
      <c r="AI30" s="36">
        <v>0.59318571428571398</v>
      </c>
      <c r="AJ30" s="48">
        <v>1.3439000000000001</v>
      </c>
      <c r="AK30" s="36">
        <v>0.63995238095238105</v>
      </c>
      <c r="AL30" s="48">
        <v>1.3305</v>
      </c>
      <c r="AM30" s="36">
        <v>0.63357142857142901</v>
      </c>
      <c r="AN30" s="48">
        <v>1.221535</v>
      </c>
      <c r="AO30" s="36">
        <v>0.581683333333333</v>
      </c>
      <c r="AP30" s="48">
        <v>1.0422830000000001</v>
      </c>
      <c r="AQ30" s="36">
        <v>0.49632523809523799</v>
      </c>
      <c r="AR30" s="48">
        <v>0.88763700000000001</v>
      </c>
      <c r="AS30" s="36">
        <v>0.42268428571428601</v>
      </c>
      <c r="AT30" s="48">
        <v>0.85164700000000004</v>
      </c>
      <c r="AU30" s="36">
        <v>0.405546190476191</v>
      </c>
      <c r="AV30" s="48">
        <v>0.73</v>
      </c>
      <c r="AW30" s="36">
        <v>0.34761904761904799</v>
      </c>
      <c r="AX30" s="48">
        <v>0.71299999999999997</v>
      </c>
      <c r="AY30" s="36">
        <v>0.33952380952380901</v>
      </c>
      <c r="AZ30" s="48">
        <v>0.70099999999999996</v>
      </c>
      <c r="BA30" s="36">
        <v>0.333809523809524</v>
      </c>
      <c r="BB30" s="48">
        <v>0.69</v>
      </c>
      <c r="BC30" s="36">
        <v>0.32857142857142901</v>
      </c>
      <c r="BD30" s="48">
        <v>0.67</v>
      </c>
      <c r="BE30" s="36">
        <v>0.31904761904761902</v>
      </c>
      <c r="BF30" s="48">
        <v>0.877</v>
      </c>
      <c r="BG30" s="36">
        <v>0.417619047619048</v>
      </c>
      <c r="BH30" s="48">
        <v>0.90600000000000003</v>
      </c>
      <c r="BI30" s="36">
        <v>0.43142857142857099</v>
      </c>
      <c r="BJ30" s="48">
        <v>1.0445580000000001</v>
      </c>
      <c r="BK30" s="36">
        <v>0.49740857142857098</v>
      </c>
      <c r="BL30" s="123" t="s">
        <v>82</v>
      </c>
    </row>
    <row r="31" spans="1:68" s="72" customFormat="1" ht="13.5" customHeight="1">
      <c r="A31" s="426" t="s">
        <v>99</v>
      </c>
      <c r="B31" s="426"/>
      <c r="C31" s="124"/>
      <c r="D31" s="125"/>
      <c r="E31" s="65">
        <v>125.77</v>
      </c>
      <c r="F31" s="126">
        <v>139.31</v>
      </c>
      <c r="G31" s="126">
        <v>136.61000000000001</v>
      </c>
      <c r="H31" s="126">
        <v>136.61000000000001</v>
      </c>
      <c r="I31" s="126">
        <v>136.61000000000001</v>
      </c>
      <c r="J31" s="126">
        <v>136.61000000000001</v>
      </c>
      <c r="K31" s="126">
        <v>136.61000000000001</v>
      </c>
      <c r="L31" s="127">
        <v>136.61000000000001</v>
      </c>
      <c r="M31" s="128">
        <v>137.15</v>
      </c>
      <c r="N31" s="128">
        <v>137.11000000000001</v>
      </c>
      <c r="O31" s="129">
        <v>137.68</v>
      </c>
      <c r="P31" s="129">
        <v>137.68</v>
      </c>
      <c r="Q31" s="129">
        <v>137.68</v>
      </c>
      <c r="R31" s="129">
        <v>137.68</v>
      </c>
      <c r="S31" s="129">
        <v>137.68</v>
      </c>
      <c r="T31" s="69">
        <v>54.109000000000002</v>
      </c>
      <c r="U31" s="36">
        <v>0.39300552004648498</v>
      </c>
      <c r="V31" s="69">
        <v>59.171999999999997</v>
      </c>
      <c r="W31" s="36">
        <v>0.42977919814061599</v>
      </c>
      <c r="X31" s="69">
        <v>66.762</v>
      </c>
      <c r="Y31" s="36">
        <v>0.48490703079604902</v>
      </c>
      <c r="Z31" s="69">
        <v>80.84</v>
      </c>
      <c r="AA31" s="36">
        <v>0.58715862870424196</v>
      </c>
      <c r="AB31" s="69">
        <v>84.358999999999995</v>
      </c>
      <c r="AC31" s="36">
        <v>0.61271789657176101</v>
      </c>
      <c r="AD31" s="69">
        <v>96.463200000000001</v>
      </c>
      <c r="AE31" s="36">
        <v>0.70063335270191696</v>
      </c>
      <c r="AF31" s="69">
        <v>97.808899999999994</v>
      </c>
      <c r="AG31" s="36">
        <v>0.71040746658919196</v>
      </c>
      <c r="AH31" s="69">
        <v>98.775390000000002</v>
      </c>
      <c r="AI31" s="36">
        <v>0.71742729517722303</v>
      </c>
      <c r="AJ31" s="69">
        <v>98.968498999999994</v>
      </c>
      <c r="AK31" s="36">
        <v>0.71882988814642701</v>
      </c>
      <c r="AL31" s="69">
        <v>98.307500000000005</v>
      </c>
      <c r="AM31" s="36">
        <v>0.714028907611854</v>
      </c>
      <c r="AN31" s="69">
        <v>95.009334999999993</v>
      </c>
      <c r="AO31" s="36">
        <v>0.69007361272515999</v>
      </c>
      <c r="AP31" s="69">
        <v>87.290068000000005</v>
      </c>
      <c r="AQ31" s="36">
        <v>0.63400688553166795</v>
      </c>
      <c r="AR31" s="69">
        <v>80.007955999999993</v>
      </c>
      <c r="AS31" s="36">
        <v>0.58111531086577595</v>
      </c>
      <c r="AT31" s="69">
        <v>76.755256000000003</v>
      </c>
      <c r="AU31" s="36">
        <v>0.55749023823358501</v>
      </c>
      <c r="AV31" s="69">
        <v>71.238</v>
      </c>
      <c r="AW31" s="36">
        <v>0.517417199302731</v>
      </c>
      <c r="AX31" s="69">
        <v>70.224000000000004</v>
      </c>
      <c r="AY31" s="36">
        <v>0.51005229517722195</v>
      </c>
      <c r="AZ31" s="69">
        <v>68.185000000000002</v>
      </c>
      <c r="BA31" s="36">
        <v>0.49524259151656003</v>
      </c>
      <c r="BB31" s="69">
        <v>66.055000000000007</v>
      </c>
      <c r="BC31" s="36">
        <v>0.47977193492155701</v>
      </c>
      <c r="BD31" s="69">
        <v>64.096999999999994</v>
      </c>
      <c r="BE31" s="36">
        <v>0.46555055200464901</v>
      </c>
      <c r="BF31" s="69">
        <v>64.578999999999994</v>
      </c>
      <c r="BG31" s="36">
        <v>0.46905142359093599</v>
      </c>
      <c r="BH31" s="69">
        <v>66.412000000000006</v>
      </c>
      <c r="BI31" s="36">
        <v>0.48236490412550898</v>
      </c>
      <c r="BJ31" s="69">
        <v>71.409458000000001</v>
      </c>
      <c r="BK31" s="36">
        <v>0.51866253631609505</v>
      </c>
      <c r="BL31" s="70"/>
      <c r="BM31" s="71"/>
    </row>
    <row r="32" spans="1:68" ht="7.5" customHeight="1">
      <c r="A32" s="102"/>
      <c r="B32" s="102"/>
      <c r="C32" s="103"/>
      <c r="D32" s="104"/>
      <c r="E32" s="95"/>
      <c r="F32" s="95"/>
      <c r="G32" s="95"/>
      <c r="H32" s="95"/>
      <c r="I32" s="95"/>
      <c r="J32" s="95"/>
      <c r="K32" s="95"/>
      <c r="L32" s="105"/>
      <c r="M32" s="131"/>
      <c r="N32" s="131"/>
      <c r="O32" s="132"/>
      <c r="P32" s="132"/>
      <c r="Q32" s="132"/>
      <c r="R32" s="132"/>
      <c r="S32" s="132"/>
      <c r="T32" s="80"/>
      <c r="U32" s="81"/>
      <c r="V32" s="80"/>
      <c r="W32" s="81"/>
      <c r="X32" s="80"/>
      <c r="Y32" s="81"/>
      <c r="Z32" s="80"/>
      <c r="AA32" s="81"/>
      <c r="AB32" s="80"/>
      <c r="AC32" s="81"/>
      <c r="AD32" s="80"/>
      <c r="AE32" s="81"/>
      <c r="AF32" s="80"/>
      <c r="AG32" s="81"/>
      <c r="AH32" s="80"/>
      <c r="AI32" s="81"/>
      <c r="AJ32" s="80"/>
      <c r="AK32" s="81"/>
      <c r="AL32" s="80"/>
      <c r="AM32" s="81"/>
      <c r="AN32" s="80"/>
      <c r="AO32" s="81"/>
      <c r="AP32" s="80"/>
      <c r="AQ32" s="81"/>
      <c r="AR32" s="80"/>
      <c r="AS32" s="81"/>
      <c r="AT32" s="80"/>
      <c r="AU32" s="81"/>
      <c r="AV32" s="80"/>
      <c r="AW32" s="81"/>
      <c r="AX32" s="80"/>
      <c r="AY32" s="81"/>
      <c r="AZ32" s="80"/>
      <c r="BA32" s="81"/>
      <c r="BB32" s="80"/>
      <c r="BC32" s="81"/>
      <c r="BD32" s="80"/>
      <c r="BE32" s="81"/>
      <c r="BF32" s="80"/>
      <c r="BG32" s="81"/>
      <c r="BH32" s="80"/>
      <c r="BI32" s="81"/>
      <c r="BJ32" s="80"/>
      <c r="BK32" s="81"/>
      <c r="BL32" s="82"/>
    </row>
    <row r="33" spans="1:65">
      <c r="A33" s="40" t="s">
        <v>100</v>
      </c>
      <c r="B33" s="40" t="s">
        <v>101</v>
      </c>
      <c r="C33" s="41">
        <v>28</v>
      </c>
      <c r="D33" s="40" t="s">
        <v>102</v>
      </c>
      <c r="E33" s="44">
        <v>10</v>
      </c>
      <c r="F33" s="44">
        <v>10</v>
      </c>
      <c r="G33" s="44">
        <v>10</v>
      </c>
      <c r="H33" s="44">
        <v>10</v>
      </c>
      <c r="I33" s="44">
        <v>10</v>
      </c>
      <c r="J33" s="44">
        <v>10</v>
      </c>
      <c r="K33" s="44">
        <v>10</v>
      </c>
      <c r="L33" s="45">
        <v>10</v>
      </c>
      <c r="M33" s="46">
        <v>10</v>
      </c>
      <c r="N33" s="46">
        <v>10</v>
      </c>
      <c r="O33" s="47">
        <v>10</v>
      </c>
      <c r="P33" s="47">
        <v>10</v>
      </c>
      <c r="Q33" s="47">
        <v>10</v>
      </c>
      <c r="R33" s="47">
        <v>10</v>
      </c>
      <c r="S33" s="47">
        <v>10</v>
      </c>
      <c r="T33" s="113">
        <v>7.4009999999999998</v>
      </c>
      <c r="U33" s="36">
        <v>0.74009999999999998</v>
      </c>
      <c r="V33" s="113">
        <v>7.6349999999999998</v>
      </c>
      <c r="W33" s="36">
        <v>0.76349999999999996</v>
      </c>
      <c r="X33" s="113">
        <v>9.98</v>
      </c>
      <c r="Y33" s="36">
        <v>0.998</v>
      </c>
      <c r="Z33" s="113">
        <v>9.9480000000000004</v>
      </c>
      <c r="AA33" s="36">
        <v>0.99480000000000002</v>
      </c>
      <c r="AB33" s="113">
        <v>10</v>
      </c>
      <c r="AC33" s="36">
        <v>1</v>
      </c>
      <c r="AD33" s="113">
        <v>9.984</v>
      </c>
      <c r="AE33" s="36">
        <v>0.99839999999999995</v>
      </c>
      <c r="AF33" s="113">
        <v>9.9846000000000004</v>
      </c>
      <c r="AG33" s="36">
        <v>0.99846000000000001</v>
      </c>
      <c r="AH33" s="113">
        <v>9.9846000000000004</v>
      </c>
      <c r="AI33" s="36">
        <v>0.99846000000000001</v>
      </c>
      <c r="AJ33" s="113">
        <v>9.9846000000000004</v>
      </c>
      <c r="AK33" s="36">
        <v>0.99846000000000001</v>
      </c>
      <c r="AL33" s="113">
        <v>9.9846000000000004</v>
      </c>
      <c r="AM33" s="36">
        <v>0.99846000000000001</v>
      </c>
      <c r="AN33" s="113">
        <v>9.1041000000000007</v>
      </c>
      <c r="AO33" s="36">
        <v>0.91041000000000005</v>
      </c>
      <c r="AP33" s="113">
        <v>7.7782</v>
      </c>
      <c r="AQ33" s="36">
        <v>0.77781999999999996</v>
      </c>
      <c r="AR33" s="113">
        <v>6.7190000000000003</v>
      </c>
      <c r="AS33" s="36">
        <v>0.67190000000000005</v>
      </c>
      <c r="AT33" s="113">
        <v>5.976</v>
      </c>
      <c r="AU33" s="36">
        <v>0.59760000000000002</v>
      </c>
      <c r="AV33" s="113">
        <v>5.069</v>
      </c>
      <c r="AW33" s="36">
        <v>0.50690000000000002</v>
      </c>
      <c r="AX33" s="113">
        <v>5.0750000000000002</v>
      </c>
      <c r="AY33" s="36">
        <v>0.50749999999999995</v>
      </c>
      <c r="AZ33" s="113">
        <v>5.0350000000000001</v>
      </c>
      <c r="BA33" s="36">
        <v>0.50349999999999995</v>
      </c>
      <c r="BB33" s="113">
        <v>5.1159999999999997</v>
      </c>
      <c r="BC33" s="36">
        <v>0.51160000000000005</v>
      </c>
      <c r="BD33" s="113">
        <v>5.2069999999999999</v>
      </c>
      <c r="BE33" s="36">
        <v>0.52070000000000005</v>
      </c>
      <c r="BF33" s="113">
        <v>5.6079999999999997</v>
      </c>
      <c r="BG33" s="36">
        <v>0.56079999999999997</v>
      </c>
      <c r="BH33" s="113">
        <v>6.0990000000000002</v>
      </c>
      <c r="BI33" s="36">
        <v>0.6099</v>
      </c>
      <c r="BJ33" s="113">
        <v>7.5019999999999998</v>
      </c>
      <c r="BK33" s="36">
        <v>0.75019999999999998</v>
      </c>
      <c r="BL33" s="38" t="s">
        <v>44</v>
      </c>
    </row>
    <row r="34" spans="1:65">
      <c r="A34" s="40" t="s">
        <v>100</v>
      </c>
      <c r="B34" s="40" t="s">
        <v>103</v>
      </c>
      <c r="C34" s="41">
        <v>43</v>
      </c>
      <c r="D34" s="40" t="s">
        <v>104</v>
      </c>
      <c r="E34" s="44">
        <v>2.2999999999999998</v>
      </c>
      <c r="F34" s="44">
        <v>2.2999999999999998</v>
      </c>
      <c r="G34" s="44">
        <v>2.2999999999999998</v>
      </c>
      <c r="H34" s="44">
        <v>2.2999999999999998</v>
      </c>
      <c r="I34" s="44">
        <v>2.2999999999999998</v>
      </c>
      <c r="J34" s="44">
        <v>2.2999999999999998</v>
      </c>
      <c r="K34" s="44">
        <v>2.2999999999999998</v>
      </c>
      <c r="L34" s="45">
        <v>2.2999999999999998</v>
      </c>
      <c r="M34" s="46">
        <v>2.2999999999999998</v>
      </c>
      <c r="N34" s="46">
        <v>2.2999999999999998</v>
      </c>
      <c r="O34" s="47">
        <v>2.2999999999999998</v>
      </c>
      <c r="P34" s="47">
        <v>2.2999999999999998</v>
      </c>
      <c r="Q34" s="47">
        <v>2.2999999999999998</v>
      </c>
      <c r="R34" s="47">
        <v>2.2999999999999998</v>
      </c>
      <c r="S34" s="47">
        <v>2.2999999999999998</v>
      </c>
      <c r="T34" s="48">
        <v>2.2999999999999998</v>
      </c>
      <c r="U34" s="36">
        <v>1</v>
      </c>
      <c r="V34" s="48">
        <v>2.2999999999999998</v>
      </c>
      <c r="W34" s="36">
        <v>1</v>
      </c>
      <c r="X34" s="48">
        <v>2.2999999999999998</v>
      </c>
      <c r="Y34" s="36">
        <v>1</v>
      </c>
      <c r="Z34" s="48">
        <v>2.2999999999999998</v>
      </c>
      <c r="AA34" s="36">
        <v>1</v>
      </c>
      <c r="AB34" s="48">
        <v>2.2999999999999998</v>
      </c>
      <c r="AC34" s="36">
        <v>1</v>
      </c>
      <c r="AD34" s="48">
        <v>2.2999999999999998</v>
      </c>
      <c r="AE34" s="36">
        <v>1</v>
      </c>
      <c r="AF34" s="48">
        <v>2.2999999999999998</v>
      </c>
      <c r="AG34" s="36">
        <v>1</v>
      </c>
      <c r="AH34" s="48">
        <v>2.2999999999999998</v>
      </c>
      <c r="AI34" s="36">
        <v>1</v>
      </c>
      <c r="AJ34" s="48">
        <v>2.2999999999999998</v>
      </c>
      <c r="AK34" s="36">
        <v>1</v>
      </c>
      <c r="AL34" s="48">
        <v>2.2999999999999998</v>
      </c>
      <c r="AM34" s="36">
        <v>1</v>
      </c>
      <c r="AN34" s="48">
        <v>2.1747000000000001</v>
      </c>
      <c r="AO34" s="36">
        <v>0.94552173913043502</v>
      </c>
      <c r="AP34" s="48">
        <v>1.9615</v>
      </c>
      <c r="AQ34" s="36">
        <v>0.85282608695652196</v>
      </c>
      <c r="AR34" s="48">
        <v>1.6943999999999999</v>
      </c>
      <c r="AS34" s="36">
        <v>0.73669565217391297</v>
      </c>
      <c r="AT34" s="48">
        <v>1.512</v>
      </c>
      <c r="AU34" s="36">
        <v>0.657391304347826</v>
      </c>
      <c r="AV34" s="48">
        <v>1.3129999999999999</v>
      </c>
      <c r="AW34" s="36">
        <v>0.57086956521739096</v>
      </c>
      <c r="AX34" s="48">
        <v>1.2809999999999999</v>
      </c>
      <c r="AY34" s="36">
        <v>0.55695652173913002</v>
      </c>
      <c r="AZ34" s="48">
        <v>1.2390000000000001</v>
      </c>
      <c r="BA34" s="36">
        <v>0.53869565217391302</v>
      </c>
      <c r="BB34" s="48">
        <v>1.1990000000000001</v>
      </c>
      <c r="BC34" s="36">
        <v>0.52130434782608703</v>
      </c>
      <c r="BD34" s="48">
        <v>1.1659999999999999</v>
      </c>
      <c r="BE34" s="36">
        <v>0.50695652173912997</v>
      </c>
      <c r="BF34" s="48">
        <v>1.18</v>
      </c>
      <c r="BG34" s="36">
        <v>0.51304347826087005</v>
      </c>
      <c r="BH34" s="48">
        <v>1.21</v>
      </c>
      <c r="BI34" s="36">
        <v>0.52608695652173898</v>
      </c>
      <c r="BJ34" s="48">
        <v>1.4430000000000001</v>
      </c>
      <c r="BK34" s="36">
        <v>0.62739130434782597</v>
      </c>
      <c r="BL34" s="38" t="s">
        <v>44</v>
      </c>
    </row>
    <row r="35" spans="1:65">
      <c r="A35" s="40" t="s">
        <v>100</v>
      </c>
      <c r="B35" s="40" t="s">
        <v>105</v>
      </c>
      <c r="C35" s="41">
        <v>47</v>
      </c>
      <c r="D35" s="40" t="s">
        <v>106</v>
      </c>
      <c r="E35" s="44">
        <v>3.4</v>
      </c>
      <c r="F35" s="44">
        <v>3.4</v>
      </c>
      <c r="G35" s="44">
        <v>3.4</v>
      </c>
      <c r="H35" s="44">
        <v>3.4</v>
      </c>
      <c r="I35" s="44">
        <v>3.4</v>
      </c>
      <c r="J35" s="44">
        <v>3.4</v>
      </c>
      <c r="K35" s="44">
        <v>3.4</v>
      </c>
      <c r="L35" s="45">
        <v>3.4</v>
      </c>
      <c r="M35" s="134">
        <v>3.4</v>
      </c>
      <c r="N35" s="46">
        <v>3.4</v>
      </c>
      <c r="O35" s="47">
        <v>3.4</v>
      </c>
      <c r="P35" s="47">
        <v>3.4</v>
      </c>
      <c r="Q35" s="47">
        <v>3.4</v>
      </c>
      <c r="R35" s="47">
        <v>3.4</v>
      </c>
      <c r="S35" s="47">
        <v>3.4</v>
      </c>
      <c r="T35" s="48">
        <v>2.5070000000000001</v>
      </c>
      <c r="U35" s="36">
        <v>0.73735294117647099</v>
      </c>
      <c r="V35" s="48">
        <v>2.7549999999999999</v>
      </c>
      <c r="W35" s="36">
        <v>0.81029411764705905</v>
      </c>
      <c r="X35" s="48">
        <v>3.36</v>
      </c>
      <c r="Y35" s="36">
        <v>0.98823529411764699</v>
      </c>
      <c r="Z35" s="48">
        <v>3.3620000000000001</v>
      </c>
      <c r="AA35" s="36">
        <v>0.98882352941176499</v>
      </c>
      <c r="AB35" s="48">
        <v>3.3079999999999998</v>
      </c>
      <c r="AC35" s="36">
        <v>0.97294117647058798</v>
      </c>
      <c r="AD35" s="48">
        <v>3.3513000000000002</v>
      </c>
      <c r="AE35" s="36">
        <v>0.98567647058823504</v>
      </c>
      <c r="AF35" s="48">
        <v>3.3639999999999999</v>
      </c>
      <c r="AG35" s="36">
        <v>0.98941176470588199</v>
      </c>
      <c r="AH35" s="48">
        <v>3.3008000000000002</v>
      </c>
      <c r="AI35" s="36">
        <v>0.97082352941176497</v>
      </c>
      <c r="AJ35" s="48">
        <v>3.2999299999999998</v>
      </c>
      <c r="AK35" s="36">
        <v>0.97056764705882304</v>
      </c>
      <c r="AL35" s="48">
        <v>3.1825000000000001</v>
      </c>
      <c r="AM35" s="36">
        <v>0.936029411764706</v>
      </c>
      <c r="AN35" s="48">
        <v>2.6272000000000002</v>
      </c>
      <c r="AO35" s="36">
        <v>0.77270588235294102</v>
      </c>
      <c r="AP35" s="48">
        <v>2.0259</v>
      </c>
      <c r="AQ35" s="36">
        <v>0.59585294117647103</v>
      </c>
      <c r="AR35" s="48">
        <v>1.7185999999999999</v>
      </c>
      <c r="AS35" s="36">
        <v>0.505470588235294</v>
      </c>
      <c r="AT35" s="48">
        <v>1.5817000000000001</v>
      </c>
      <c r="AU35" s="36">
        <v>0.46520588235294102</v>
      </c>
      <c r="AV35" s="48">
        <v>1.343</v>
      </c>
      <c r="AW35" s="36">
        <v>0.39500000000000002</v>
      </c>
      <c r="AX35" s="48">
        <v>1.2729999999999999</v>
      </c>
      <c r="AY35" s="36">
        <v>0.374411764705882</v>
      </c>
      <c r="AZ35" s="48">
        <v>1.149</v>
      </c>
      <c r="BA35" s="36">
        <v>0.33794117647058802</v>
      </c>
      <c r="BB35" s="48">
        <v>1.012</v>
      </c>
      <c r="BC35" s="36">
        <v>0.29764705882352899</v>
      </c>
      <c r="BD35" s="48">
        <v>0.92200000000000004</v>
      </c>
      <c r="BE35" s="36">
        <v>0.27117647058823502</v>
      </c>
      <c r="BF35" s="48">
        <v>0.75600000000000001</v>
      </c>
      <c r="BG35" s="36">
        <v>0.222352941176471</v>
      </c>
      <c r="BH35" s="48">
        <v>0.78200000000000003</v>
      </c>
      <c r="BI35" s="36">
        <v>0.23</v>
      </c>
      <c r="BJ35" s="48">
        <v>0.92500000000000004</v>
      </c>
      <c r="BK35" s="36">
        <v>0.27205882352941202</v>
      </c>
      <c r="BL35" s="38" t="s">
        <v>44</v>
      </c>
    </row>
    <row r="36" spans="1:65">
      <c r="A36" s="40" t="s">
        <v>100</v>
      </c>
      <c r="B36" s="40" t="s">
        <v>107</v>
      </c>
      <c r="C36" s="41">
        <v>27</v>
      </c>
      <c r="D36" s="40" t="s">
        <v>108</v>
      </c>
      <c r="E36" s="44">
        <v>24</v>
      </c>
      <c r="F36" s="44">
        <v>24</v>
      </c>
      <c r="G36" s="44">
        <v>24</v>
      </c>
      <c r="H36" s="44">
        <v>24</v>
      </c>
      <c r="I36" s="44">
        <v>24</v>
      </c>
      <c r="J36" s="44">
        <v>24</v>
      </c>
      <c r="K36" s="44">
        <v>24</v>
      </c>
      <c r="L36" s="45">
        <v>24</v>
      </c>
      <c r="M36" s="46">
        <v>24</v>
      </c>
      <c r="N36" s="46">
        <v>24</v>
      </c>
      <c r="O36" s="47">
        <v>24</v>
      </c>
      <c r="P36" s="47">
        <v>24</v>
      </c>
      <c r="Q36" s="47">
        <v>24</v>
      </c>
      <c r="R36" s="47">
        <v>24</v>
      </c>
      <c r="S36" s="47">
        <v>24</v>
      </c>
      <c r="T36" s="48">
        <v>20.097000000000001</v>
      </c>
      <c r="U36" s="36">
        <v>0.83737499999999998</v>
      </c>
      <c r="V36" s="48">
        <v>22.556000000000001</v>
      </c>
      <c r="W36" s="36">
        <v>0.93983333333333297</v>
      </c>
      <c r="X36" s="48">
        <v>24</v>
      </c>
      <c r="Y36" s="36">
        <v>1</v>
      </c>
      <c r="Z36" s="48">
        <v>24</v>
      </c>
      <c r="AA36" s="36">
        <v>1</v>
      </c>
      <c r="AB36" s="48">
        <v>24</v>
      </c>
      <c r="AC36" s="36">
        <v>1</v>
      </c>
      <c r="AD36" s="48">
        <v>24</v>
      </c>
      <c r="AE36" s="36">
        <v>1</v>
      </c>
      <c r="AF36" s="48">
        <v>24</v>
      </c>
      <c r="AG36" s="36">
        <v>1</v>
      </c>
      <c r="AH36" s="48">
        <v>24</v>
      </c>
      <c r="AI36" s="36">
        <v>1</v>
      </c>
      <c r="AJ36" s="48">
        <v>24</v>
      </c>
      <c r="AK36" s="36">
        <v>1</v>
      </c>
      <c r="AL36" s="48">
        <v>23.861999999999998</v>
      </c>
      <c r="AM36" s="36">
        <v>0.99424999999999997</v>
      </c>
      <c r="AN36" s="48">
        <v>22.667000000000002</v>
      </c>
      <c r="AO36" s="36">
        <v>0.94445833333333296</v>
      </c>
      <c r="AP36" s="48">
        <v>20.396999999999998</v>
      </c>
      <c r="AQ36" s="36">
        <v>0.84987500000000005</v>
      </c>
      <c r="AR36" s="48">
        <v>18.483000000000001</v>
      </c>
      <c r="AS36" s="36">
        <v>0.77012499999999995</v>
      </c>
      <c r="AT36" s="48">
        <v>17.443000000000001</v>
      </c>
      <c r="AU36" s="36">
        <v>0.72679166666666695</v>
      </c>
      <c r="AV36" s="48">
        <v>15.225</v>
      </c>
      <c r="AW36" s="36">
        <v>0.63437500000000002</v>
      </c>
      <c r="AX36" s="48">
        <v>15.175000000000001</v>
      </c>
      <c r="AY36" s="36">
        <v>0.63229166666666703</v>
      </c>
      <c r="AZ36" s="48">
        <v>15.260999999999999</v>
      </c>
      <c r="BA36" s="36">
        <v>0.63587499999999997</v>
      </c>
      <c r="BB36" s="48">
        <v>15.227</v>
      </c>
      <c r="BC36" s="36">
        <v>0.63445833333333301</v>
      </c>
      <c r="BD36" s="48">
        <v>15.273</v>
      </c>
      <c r="BE36" s="36">
        <v>0.63637500000000002</v>
      </c>
      <c r="BF36" s="48">
        <v>15.789</v>
      </c>
      <c r="BG36" s="36">
        <v>0.65787499999999999</v>
      </c>
      <c r="BH36" s="48">
        <v>17.327000000000002</v>
      </c>
      <c r="BI36" s="36">
        <v>0.72195833333333304</v>
      </c>
      <c r="BJ36" s="48">
        <v>20.707000000000001</v>
      </c>
      <c r="BK36" s="36">
        <v>0.86279166666666696</v>
      </c>
      <c r="BL36" s="38" t="s">
        <v>44</v>
      </c>
    </row>
    <row r="37" spans="1:65">
      <c r="A37" s="40" t="s">
        <v>100</v>
      </c>
      <c r="B37" s="40" t="s">
        <v>109</v>
      </c>
      <c r="C37" s="41">
        <v>32</v>
      </c>
      <c r="D37" s="40" t="s">
        <v>110</v>
      </c>
      <c r="E37" s="44">
        <v>2</v>
      </c>
      <c r="F37" s="44">
        <v>2</v>
      </c>
      <c r="G37" s="44">
        <v>2</v>
      </c>
      <c r="H37" s="44">
        <v>2</v>
      </c>
      <c r="I37" s="44">
        <v>2</v>
      </c>
      <c r="J37" s="44">
        <v>2</v>
      </c>
      <c r="K37" s="44">
        <v>2.5</v>
      </c>
      <c r="L37" s="45">
        <v>2.5</v>
      </c>
      <c r="M37" s="46">
        <v>2.5</v>
      </c>
      <c r="N37" s="46">
        <v>2.5</v>
      </c>
      <c r="O37" s="47">
        <v>2.5</v>
      </c>
      <c r="P37" s="47">
        <v>2.5</v>
      </c>
      <c r="Q37" s="47">
        <v>2.5</v>
      </c>
      <c r="R37" s="47">
        <v>2.5</v>
      </c>
      <c r="S37" s="47">
        <v>2.5</v>
      </c>
      <c r="T37" s="48">
        <v>2.5</v>
      </c>
      <c r="U37" s="36">
        <v>1</v>
      </c>
      <c r="V37" s="48">
        <v>2.5</v>
      </c>
      <c r="W37" s="36">
        <v>1</v>
      </c>
      <c r="X37" s="48">
        <v>2.5</v>
      </c>
      <c r="Y37" s="36">
        <v>1</v>
      </c>
      <c r="Z37" s="48">
        <v>2.5</v>
      </c>
      <c r="AA37" s="36">
        <v>1</v>
      </c>
      <c r="AB37" s="48">
        <v>2.5</v>
      </c>
      <c r="AC37" s="36">
        <v>1</v>
      </c>
      <c r="AD37" s="48">
        <v>2.5</v>
      </c>
      <c r="AE37" s="36">
        <v>1</v>
      </c>
      <c r="AF37" s="48">
        <v>2.5</v>
      </c>
      <c r="AG37" s="36">
        <v>1</v>
      </c>
      <c r="AH37" s="48">
        <v>2.5</v>
      </c>
      <c r="AI37" s="36">
        <v>1</v>
      </c>
      <c r="AJ37" s="48">
        <v>2.5</v>
      </c>
      <c r="AK37" s="36">
        <v>1</v>
      </c>
      <c r="AL37" s="48">
        <v>2.5</v>
      </c>
      <c r="AM37" s="36">
        <v>1</v>
      </c>
      <c r="AN37" s="48">
        <v>2.2336999999999998</v>
      </c>
      <c r="AO37" s="36">
        <v>0.89348000000000005</v>
      </c>
      <c r="AP37" s="48">
        <v>1.6044</v>
      </c>
      <c r="AQ37" s="36">
        <v>0.64176</v>
      </c>
      <c r="AR37" s="48">
        <v>1.0051000000000001</v>
      </c>
      <c r="AS37" s="36">
        <v>0.40204000000000001</v>
      </c>
      <c r="AT37" s="48">
        <v>0.70389999999999997</v>
      </c>
      <c r="AU37" s="36">
        <v>0.28155999999999998</v>
      </c>
      <c r="AV37" s="48">
        <v>0.46</v>
      </c>
      <c r="AW37" s="36">
        <v>0.184</v>
      </c>
      <c r="AX37" s="48">
        <v>0.65300000000000002</v>
      </c>
      <c r="AY37" s="36">
        <v>0.26119999999999999</v>
      </c>
      <c r="AZ37" s="48">
        <v>0.86799999999999999</v>
      </c>
      <c r="BA37" s="36">
        <v>0.34720000000000001</v>
      </c>
      <c r="BB37" s="48">
        <v>0.98799999999999999</v>
      </c>
      <c r="BC37" s="36">
        <v>0.3952</v>
      </c>
      <c r="BD37" s="48">
        <v>1.155</v>
      </c>
      <c r="BE37" s="36">
        <v>0.46200000000000002</v>
      </c>
      <c r="BF37" s="48">
        <v>1.752</v>
      </c>
      <c r="BG37" s="36">
        <v>0.70079999999999998</v>
      </c>
      <c r="BH37" s="48">
        <v>2.4300000000000002</v>
      </c>
      <c r="BI37" s="36">
        <v>0.97199999999999998</v>
      </c>
      <c r="BJ37" s="48">
        <v>2.5</v>
      </c>
      <c r="BK37" s="36">
        <v>1</v>
      </c>
      <c r="BL37" s="38" t="s">
        <v>44</v>
      </c>
    </row>
    <row r="38" spans="1:65">
      <c r="A38" s="40" t="s">
        <v>100</v>
      </c>
      <c r="B38" s="40" t="s">
        <v>111</v>
      </c>
      <c r="C38" s="41">
        <v>25</v>
      </c>
      <c r="D38" s="40" t="s">
        <v>106</v>
      </c>
      <c r="E38" s="44">
        <v>3.72</v>
      </c>
      <c r="F38" s="44">
        <v>3.72</v>
      </c>
      <c r="G38" s="44">
        <v>3.72</v>
      </c>
      <c r="H38" s="44">
        <v>3.72</v>
      </c>
      <c r="I38" s="44">
        <v>3.72</v>
      </c>
      <c r="J38" s="44">
        <v>3.72</v>
      </c>
      <c r="K38" s="44">
        <v>3.72</v>
      </c>
      <c r="L38" s="45">
        <v>3.72</v>
      </c>
      <c r="M38" s="46">
        <v>3.72</v>
      </c>
      <c r="N38" s="46">
        <v>3.72</v>
      </c>
      <c r="O38" s="47">
        <v>3.72</v>
      </c>
      <c r="P38" s="47">
        <v>3.72</v>
      </c>
      <c r="Q38" s="47">
        <v>3.72</v>
      </c>
      <c r="R38" s="47">
        <v>3.72</v>
      </c>
      <c r="S38" s="47">
        <v>3.72</v>
      </c>
      <c r="T38" s="48">
        <v>3.4489999999999998</v>
      </c>
      <c r="U38" s="36">
        <v>0.92715053763440802</v>
      </c>
      <c r="V38" s="48">
        <v>3.72</v>
      </c>
      <c r="W38" s="36">
        <v>1</v>
      </c>
      <c r="X38" s="48">
        <v>3.72</v>
      </c>
      <c r="Y38" s="36">
        <v>1</v>
      </c>
      <c r="Z38" s="48">
        <v>3.72</v>
      </c>
      <c r="AA38" s="36">
        <v>1</v>
      </c>
      <c r="AB38" s="48">
        <v>3.72</v>
      </c>
      <c r="AC38" s="36">
        <v>1</v>
      </c>
      <c r="AD38" s="48">
        <v>3.72</v>
      </c>
      <c r="AE38" s="36">
        <v>1</v>
      </c>
      <c r="AF38" s="48">
        <v>3.7124999999999999</v>
      </c>
      <c r="AG38" s="36">
        <v>0.99798387096774199</v>
      </c>
      <c r="AH38" s="48">
        <v>3.6515</v>
      </c>
      <c r="AI38" s="36">
        <v>0.98158602150537599</v>
      </c>
      <c r="AJ38" s="48">
        <v>3.6665000000000001</v>
      </c>
      <c r="AK38" s="36">
        <v>0.98561827956989201</v>
      </c>
      <c r="AL38" s="48">
        <v>3.5855999999999999</v>
      </c>
      <c r="AM38" s="36">
        <v>0.96387096774193504</v>
      </c>
      <c r="AN38" s="48">
        <v>3.4384999999999999</v>
      </c>
      <c r="AO38" s="36">
        <v>0.92432795698924697</v>
      </c>
      <c r="AP38" s="48">
        <v>3.2197</v>
      </c>
      <c r="AQ38" s="36">
        <v>0.86551075268817201</v>
      </c>
      <c r="AR38" s="48">
        <v>2.9266999999999999</v>
      </c>
      <c r="AS38" s="36">
        <v>0.78674731182795699</v>
      </c>
      <c r="AT38" s="48">
        <v>2.69</v>
      </c>
      <c r="AU38" s="36">
        <v>0.72311827956989205</v>
      </c>
      <c r="AV38" s="48">
        <v>2.4609999999999999</v>
      </c>
      <c r="AW38" s="36">
        <v>0.66155913978494596</v>
      </c>
      <c r="AX38" s="48">
        <v>2.4500000000000002</v>
      </c>
      <c r="AY38" s="36">
        <v>0.65860215053763405</v>
      </c>
      <c r="AZ38" s="48">
        <v>2.4140000000000001</v>
      </c>
      <c r="BA38" s="36">
        <v>0.64892473118279603</v>
      </c>
      <c r="BB38" s="48">
        <v>2.379</v>
      </c>
      <c r="BC38" s="36">
        <v>0.63951612903225796</v>
      </c>
      <c r="BD38" s="48">
        <v>2.3719999999999999</v>
      </c>
      <c r="BE38" s="36">
        <v>0.63763440860215004</v>
      </c>
      <c r="BF38" s="48">
        <v>2.4790000000000001</v>
      </c>
      <c r="BG38" s="36">
        <v>0.66639784946236602</v>
      </c>
      <c r="BH38" s="48">
        <v>2.6040000000000001</v>
      </c>
      <c r="BI38" s="36">
        <v>0.7</v>
      </c>
      <c r="BJ38" s="48">
        <v>2.78</v>
      </c>
      <c r="BK38" s="36">
        <v>0.74731182795698903</v>
      </c>
      <c r="BL38" s="38" t="s">
        <v>44</v>
      </c>
    </row>
    <row r="39" spans="1:65">
      <c r="A39" s="40" t="s">
        <v>100</v>
      </c>
      <c r="B39" s="40" t="s">
        <v>112</v>
      </c>
      <c r="C39" s="41">
        <v>29</v>
      </c>
      <c r="D39" s="40" t="s">
        <v>113</v>
      </c>
      <c r="E39" s="44">
        <v>14</v>
      </c>
      <c r="F39" s="44">
        <v>14</v>
      </c>
      <c r="G39" s="44">
        <v>14</v>
      </c>
      <c r="H39" s="44">
        <v>14</v>
      </c>
      <c r="I39" s="44">
        <v>14</v>
      </c>
      <c r="J39" s="44">
        <v>14</v>
      </c>
      <c r="K39" s="44">
        <v>14</v>
      </c>
      <c r="L39" s="45">
        <v>14</v>
      </c>
      <c r="M39" s="46">
        <v>14</v>
      </c>
      <c r="N39" s="46">
        <v>14</v>
      </c>
      <c r="O39" s="47">
        <v>14</v>
      </c>
      <c r="P39" s="47">
        <v>14</v>
      </c>
      <c r="Q39" s="47">
        <v>14</v>
      </c>
      <c r="R39" s="47">
        <v>14</v>
      </c>
      <c r="S39" s="47">
        <v>14</v>
      </c>
      <c r="T39" s="48">
        <v>7.3410000000000002</v>
      </c>
      <c r="U39" s="36">
        <v>0.52435714285714297</v>
      </c>
      <c r="V39" s="48">
        <v>6.7649999999999997</v>
      </c>
      <c r="W39" s="36">
        <v>0.48321428571428598</v>
      </c>
      <c r="X39" s="48">
        <v>10.173999999999999</v>
      </c>
      <c r="Y39" s="36">
        <v>0.72671428571428598</v>
      </c>
      <c r="Z39" s="48">
        <v>11.331</v>
      </c>
      <c r="AA39" s="36">
        <v>0.809357142857143</v>
      </c>
      <c r="AB39" s="48">
        <v>13.436999999999999</v>
      </c>
      <c r="AC39" s="36">
        <v>0.95978571428571402</v>
      </c>
      <c r="AD39" s="48">
        <v>13.734</v>
      </c>
      <c r="AE39" s="36">
        <v>0.98099999999999998</v>
      </c>
      <c r="AF39" s="48">
        <v>13.736000000000001</v>
      </c>
      <c r="AG39" s="36">
        <v>0.98114285714285698</v>
      </c>
      <c r="AH39" s="48">
        <v>13.898999999999999</v>
      </c>
      <c r="AI39" s="36">
        <v>0.99278571428571405</v>
      </c>
      <c r="AJ39" s="48">
        <v>13.753</v>
      </c>
      <c r="AK39" s="36">
        <v>0.98235714285714304</v>
      </c>
      <c r="AL39" s="48">
        <v>13.712</v>
      </c>
      <c r="AM39" s="36">
        <v>0.97942857142857098</v>
      </c>
      <c r="AN39" s="48">
        <v>12.807</v>
      </c>
      <c r="AO39" s="36">
        <v>0.91478571428571398</v>
      </c>
      <c r="AP39" s="48">
        <v>10.878</v>
      </c>
      <c r="AQ39" s="36">
        <v>0.77700000000000002</v>
      </c>
      <c r="AR39" s="48">
        <v>9.3314000000000004</v>
      </c>
      <c r="AS39" s="36">
        <v>0.66652857142857103</v>
      </c>
      <c r="AT39" s="48">
        <v>8.5500000000000007</v>
      </c>
      <c r="AU39" s="36">
        <v>0.61071428571428599</v>
      </c>
      <c r="AV39" s="48">
        <v>6.69</v>
      </c>
      <c r="AW39" s="36">
        <v>0.47785714285714298</v>
      </c>
      <c r="AX39" s="48">
        <v>7.0709999999999997</v>
      </c>
      <c r="AY39" s="36">
        <v>0.50507142857142795</v>
      </c>
      <c r="AZ39" s="48">
        <v>6.9119999999999999</v>
      </c>
      <c r="BA39" s="36">
        <v>0.49371428571428599</v>
      </c>
      <c r="BB39" s="48">
        <v>6.9169999999999998</v>
      </c>
      <c r="BC39" s="36">
        <v>0.49407142857142899</v>
      </c>
      <c r="BD39" s="48">
        <v>7.0350000000000001</v>
      </c>
      <c r="BE39" s="36">
        <v>0.50249999999999995</v>
      </c>
      <c r="BF39" s="48">
        <v>8.5739999999999998</v>
      </c>
      <c r="BG39" s="36">
        <v>0.61242857142857099</v>
      </c>
      <c r="BH39" s="48">
        <v>6.9059999999999997</v>
      </c>
      <c r="BI39" s="36">
        <v>0.49328571428571399</v>
      </c>
      <c r="BJ39" s="48">
        <v>7.3259999999999996</v>
      </c>
      <c r="BK39" s="36">
        <v>0.52328571428571402</v>
      </c>
      <c r="BL39" s="38" t="s">
        <v>44</v>
      </c>
    </row>
    <row r="40" spans="1:65">
      <c r="A40" s="40" t="s">
        <v>100</v>
      </c>
      <c r="B40" s="40" t="s">
        <v>114</v>
      </c>
      <c r="C40" s="41">
        <v>15</v>
      </c>
      <c r="D40" s="40" t="s">
        <v>115</v>
      </c>
      <c r="E40" s="44">
        <v>2.9249999999999998</v>
      </c>
      <c r="F40" s="44">
        <v>2.9249999999999998</v>
      </c>
      <c r="G40" s="44">
        <v>2.9249999999999998</v>
      </c>
      <c r="H40" s="44">
        <v>2.9249999999999998</v>
      </c>
      <c r="I40" s="44">
        <v>2.9249999999999998</v>
      </c>
      <c r="J40" s="44">
        <v>2.9249999999999998</v>
      </c>
      <c r="K40" s="44">
        <v>2.9249999999999998</v>
      </c>
      <c r="L40" s="45">
        <v>2.9249999999999998</v>
      </c>
      <c r="M40" s="46">
        <v>2.9249999999999998</v>
      </c>
      <c r="N40" s="46">
        <v>2.9249999999999998</v>
      </c>
      <c r="O40" s="47">
        <v>2.9249999999999998</v>
      </c>
      <c r="P40" s="47">
        <v>2.9249999999999998</v>
      </c>
      <c r="Q40" s="47">
        <v>2.9249999999999998</v>
      </c>
      <c r="R40" s="47">
        <v>2.9249999999999998</v>
      </c>
      <c r="S40" s="47">
        <v>2.9249999999999998</v>
      </c>
      <c r="T40" s="48">
        <v>1.42</v>
      </c>
      <c r="U40" s="36">
        <v>0.48547008547008502</v>
      </c>
      <c r="V40" s="48">
        <v>1.48</v>
      </c>
      <c r="W40" s="36">
        <v>0.50598290598290596</v>
      </c>
      <c r="X40" s="48">
        <v>1.6579999999999999</v>
      </c>
      <c r="Y40" s="36">
        <v>0.56683760683760698</v>
      </c>
      <c r="Z40" s="48">
        <v>2.0259999999999998</v>
      </c>
      <c r="AA40" s="36">
        <v>0.69264957264957305</v>
      </c>
      <c r="AB40" s="48">
        <v>2.1949999999999998</v>
      </c>
      <c r="AC40" s="36">
        <v>0.75042735042734998</v>
      </c>
      <c r="AD40" s="48">
        <v>2.2475999999999998</v>
      </c>
      <c r="AE40" s="36">
        <v>0.76841025641025595</v>
      </c>
      <c r="AF40" s="48">
        <v>2.2437999999999998</v>
      </c>
      <c r="AG40" s="36">
        <v>0.76711111111111097</v>
      </c>
      <c r="AH40" s="48">
        <v>2.2288000000000001</v>
      </c>
      <c r="AI40" s="36">
        <v>0.76198290598290597</v>
      </c>
      <c r="AJ40" s="48">
        <v>2.2401</v>
      </c>
      <c r="AK40" s="36">
        <v>0.76584615384615395</v>
      </c>
      <c r="AL40" s="48">
        <v>2.2199</v>
      </c>
      <c r="AM40" s="36">
        <v>0.75894017094017097</v>
      </c>
      <c r="AN40" s="48">
        <v>2.1307999999999998</v>
      </c>
      <c r="AO40" s="36">
        <v>0.72847863247863198</v>
      </c>
      <c r="AP40" s="48">
        <v>2.0078</v>
      </c>
      <c r="AQ40" s="36">
        <v>0.68642735042735004</v>
      </c>
      <c r="AR40" s="48">
        <v>1.8987000000000001</v>
      </c>
      <c r="AS40" s="36">
        <v>0.64912820512820502</v>
      </c>
      <c r="AT40" s="48">
        <v>1.8501000000000001</v>
      </c>
      <c r="AU40" s="36">
        <v>0.63251282051282098</v>
      </c>
      <c r="AV40" s="48">
        <v>1.7709999999999999</v>
      </c>
      <c r="AW40" s="36">
        <v>0.60547008547008496</v>
      </c>
      <c r="AX40" s="48">
        <v>1.774</v>
      </c>
      <c r="AY40" s="36">
        <v>0.60649572649572703</v>
      </c>
      <c r="AZ40" s="48">
        <v>1.7470000000000001</v>
      </c>
      <c r="BA40" s="36">
        <v>0.59726495726495699</v>
      </c>
      <c r="BB40" s="48">
        <v>1.712</v>
      </c>
      <c r="BC40" s="36">
        <v>0.58529914529914495</v>
      </c>
      <c r="BD40" s="48">
        <v>1.7</v>
      </c>
      <c r="BE40" s="36">
        <v>0.58119658119658102</v>
      </c>
      <c r="BF40" s="48">
        <v>1.7</v>
      </c>
      <c r="BG40" s="36">
        <v>0.58119658119658102</v>
      </c>
      <c r="BH40" s="48">
        <v>1.724</v>
      </c>
      <c r="BI40" s="36">
        <v>0.589401709401709</v>
      </c>
      <c r="BJ40" s="48">
        <v>1.746</v>
      </c>
      <c r="BK40" s="36">
        <v>0.596923076923077</v>
      </c>
      <c r="BL40" s="38" t="s">
        <v>44</v>
      </c>
    </row>
    <row r="41" spans="1:65">
      <c r="A41" s="40" t="s">
        <v>100</v>
      </c>
      <c r="B41" s="40" t="s">
        <v>116</v>
      </c>
      <c r="C41" s="41">
        <v>46</v>
      </c>
      <c r="D41" s="40" t="s">
        <v>117</v>
      </c>
      <c r="E41" s="44">
        <v>1.75</v>
      </c>
      <c r="F41" s="44">
        <v>1.75</v>
      </c>
      <c r="G41" s="44">
        <v>1.75</v>
      </c>
      <c r="H41" s="44">
        <v>1.75</v>
      </c>
      <c r="I41" s="44">
        <v>1.75</v>
      </c>
      <c r="J41" s="44">
        <v>1.75</v>
      </c>
      <c r="K41" s="44">
        <v>1.75</v>
      </c>
      <c r="L41" s="45">
        <v>1.75</v>
      </c>
      <c r="M41" s="46">
        <v>1.75</v>
      </c>
      <c r="N41" s="46">
        <v>1.67</v>
      </c>
      <c r="O41" s="47">
        <v>1.67</v>
      </c>
      <c r="P41" s="47">
        <v>1.67</v>
      </c>
      <c r="Q41" s="47">
        <v>1.67</v>
      </c>
      <c r="R41" s="47">
        <v>1.67</v>
      </c>
      <c r="S41" s="47">
        <v>1.67</v>
      </c>
      <c r="T41" s="48">
        <v>1.67</v>
      </c>
      <c r="U41" s="36">
        <v>1</v>
      </c>
      <c r="V41" s="48">
        <v>1.63</v>
      </c>
      <c r="W41" s="36">
        <v>0.97604790419161702</v>
      </c>
      <c r="X41" s="48">
        <v>1.6419999999999999</v>
      </c>
      <c r="Y41" s="36">
        <v>0.98323353293413196</v>
      </c>
      <c r="Z41" s="48">
        <v>1.6459999999999999</v>
      </c>
      <c r="AA41" s="36">
        <v>0.98562874251497001</v>
      </c>
      <c r="AB41" s="48">
        <v>1.67</v>
      </c>
      <c r="AC41" s="36">
        <v>1</v>
      </c>
      <c r="AD41" s="48">
        <v>1.6244000000000001</v>
      </c>
      <c r="AE41" s="36">
        <v>0.97269461077844299</v>
      </c>
      <c r="AF41" s="48">
        <v>1.6033999999999999</v>
      </c>
      <c r="AG41" s="36">
        <v>0.96011976047904202</v>
      </c>
      <c r="AH41" s="48">
        <v>1.5783</v>
      </c>
      <c r="AI41" s="36">
        <v>0.94508982035928102</v>
      </c>
      <c r="AJ41" s="48">
        <v>1.5818000000000001</v>
      </c>
      <c r="AK41" s="36">
        <v>0.947185628742515</v>
      </c>
      <c r="AL41" s="48">
        <v>1.5579000000000001</v>
      </c>
      <c r="AM41" s="36">
        <v>0.93287425149700598</v>
      </c>
      <c r="AN41" s="48">
        <v>1.4095</v>
      </c>
      <c r="AO41" s="36">
        <v>0.84401197604790401</v>
      </c>
      <c r="AP41" s="48">
        <v>1.2141</v>
      </c>
      <c r="AQ41" s="36">
        <v>0.727005988023952</v>
      </c>
      <c r="AR41" s="48">
        <v>1.0385</v>
      </c>
      <c r="AS41" s="36">
        <v>0.62185628742514998</v>
      </c>
      <c r="AT41" s="48">
        <v>0.879</v>
      </c>
      <c r="AU41" s="36">
        <v>0.52634730538922203</v>
      </c>
      <c r="AV41">
        <v>0.59</v>
      </c>
      <c r="AW41" s="36">
        <v>0.35329341317365298</v>
      </c>
      <c r="AX41" s="48">
        <v>0.56699999999999995</v>
      </c>
      <c r="AY41" s="36">
        <v>0.33952095808383198</v>
      </c>
      <c r="AZ41" s="48">
        <v>0.53</v>
      </c>
      <c r="BA41" s="36">
        <v>0.31736526946107801</v>
      </c>
      <c r="BB41" s="48">
        <v>0.499</v>
      </c>
      <c r="BC41" s="36">
        <v>0.29880239520958102</v>
      </c>
      <c r="BD41" s="48">
        <v>0.495</v>
      </c>
      <c r="BE41" s="36">
        <v>0.29640718562874202</v>
      </c>
      <c r="BF41" s="48">
        <v>0.57099999999999995</v>
      </c>
      <c r="BG41" s="36">
        <v>0.34191616766467098</v>
      </c>
      <c r="BH41" s="405">
        <v>0.61199999999999999</v>
      </c>
      <c r="BI41" s="36">
        <v>0.366467065868263</v>
      </c>
      <c r="BJ41" s="48">
        <v>0.81</v>
      </c>
      <c r="BK41" s="36">
        <v>0.48502994011975997</v>
      </c>
      <c r="BL41" s="38" t="s">
        <v>44</v>
      </c>
    </row>
    <row r="42" spans="1:65" ht="11.25" customHeight="1">
      <c r="A42" s="40" t="s">
        <v>100</v>
      </c>
      <c r="B42" s="40" t="s">
        <v>118</v>
      </c>
      <c r="C42" s="41" t="s">
        <v>119</v>
      </c>
      <c r="D42" s="40" t="s">
        <v>120</v>
      </c>
      <c r="E42" s="44"/>
      <c r="F42" s="44"/>
      <c r="G42" s="44"/>
      <c r="H42" s="44"/>
      <c r="I42" s="44"/>
      <c r="J42" s="44"/>
      <c r="K42" s="44"/>
      <c r="L42" s="45"/>
      <c r="M42" s="46"/>
      <c r="N42" s="46"/>
      <c r="O42" s="47"/>
      <c r="P42" s="47"/>
      <c r="Q42" s="47">
        <v>4.95</v>
      </c>
      <c r="R42" s="47">
        <v>4.95</v>
      </c>
      <c r="S42" s="47">
        <v>4.95</v>
      </c>
      <c r="T42" s="48">
        <v>3.7109999999999999</v>
      </c>
      <c r="U42" s="36">
        <v>0.74969696969696997</v>
      </c>
      <c r="V42" s="48">
        <v>4.2850000000000001</v>
      </c>
      <c r="W42" s="36">
        <v>0.86565656565656601</v>
      </c>
      <c r="X42" s="48">
        <v>4.6820000000000004</v>
      </c>
      <c r="Y42" s="36">
        <v>0.94585858585858595</v>
      </c>
      <c r="Z42" s="48">
        <v>4.9390000000000001</v>
      </c>
      <c r="AA42" s="36">
        <v>0.99777777777777799</v>
      </c>
      <c r="AB42" s="48">
        <v>4.95</v>
      </c>
      <c r="AC42" s="36">
        <v>1</v>
      </c>
      <c r="AD42" s="48">
        <v>4.9268000000000001</v>
      </c>
      <c r="AE42" s="36">
        <v>0.99531313131313104</v>
      </c>
      <c r="AF42" s="48">
        <v>4.9147999999999996</v>
      </c>
      <c r="AG42" s="36">
        <v>0.99288888888888904</v>
      </c>
      <c r="AH42" s="48">
        <v>4.9245999999999999</v>
      </c>
      <c r="AI42" s="36">
        <v>0.99486868686868701</v>
      </c>
      <c r="AJ42" s="48">
        <v>4.9204999999999997</v>
      </c>
      <c r="AK42" s="36">
        <v>0.99404040404040395</v>
      </c>
      <c r="AL42" s="48">
        <v>4.9081000000000001</v>
      </c>
      <c r="AM42" s="36">
        <v>0.99153535353535305</v>
      </c>
      <c r="AN42" s="48">
        <v>4.7771999999999997</v>
      </c>
      <c r="AO42" s="36">
        <v>0.965090909090909</v>
      </c>
      <c r="AP42" s="48">
        <v>4.5709</v>
      </c>
      <c r="AQ42" s="36">
        <v>0.92341414141414102</v>
      </c>
      <c r="AR42" s="48">
        <v>4.3592000000000004</v>
      </c>
      <c r="AS42" s="36">
        <v>0.88064646464646501</v>
      </c>
      <c r="AT42" s="48">
        <v>4.2104999999999997</v>
      </c>
      <c r="AU42" s="36">
        <v>0.85060606060606003</v>
      </c>
      <c r="AV42" s="48">
        <v>3.5990000000000002</v>
      </c>
      <c r="AW42" s="36">
        <v>0.72707070707070698</v>
      </c>
      <c r="AX42" s="48">
        <v>3.66</v>
      </c>
      <c r="AY42" s="36">
        <v>0.73939393939393905</v>
      </c>
      <c r="AZ42" s="48">
        <v>3.6259999999999999</v>
      </c>
      <c r="BA42" s="36">
        <v>0.73252525252525202</v>
      </c>
      <c r="BB42" s="48">
        <v>3.5950000000000002</v>
      </c>
      <c r="BC42" s="36">
        <v>0.72626262626262605</v>
      </c>
      <c r="BD42" s="48">
        <v>3.6160000000000001</v>
      </c>
      <c r="BE42" s="36">
        <v>0.73050505050505099</v>
      </c>
      <c r="BF42" s="48">
        <v>3.9279999999999999</v>
      </c>
      <c r="BG42" s="36">
        <v>0.79353535353535398</v>
      </c>
      <c r="BH42" s="48">
        <v>4.2140000000000004</v>
      </c>
      <c r="BI42" s="36">
        <v>0.85131313131313102</v>
      </c>
      <c r="BJ42" s="48">
        <v>4.5880000000000001</v>
      </c>
      <c r="BK42" s="36">
        <v>0.92686868686868695</v>
      </c>
      <c r="BL42" s="38" t="s">
        <v>44</v>
      </c>
    </row>
    <row r="43" spans="1:65" s="72" customFormat="1" ht="13.5" customHeight="1">
      <c r="A43" s="426" t="s">
        <v>121</v>
      </c>
      <c r="B43" s="426"/>
      <c r="C43" s="124"/>
      <c r="D43" s="125"/>
      <c r="E43" s="65">
        <v>64.094999999999999</v>
      </c>
      <c r="F43" s="65">
        <v>64.094999999999999</v>
      </c>
      <c r="G43" s="65">
        <v>64.094999999999999</v>
      </c>
      <c r="H43" s="65">
        <v>64.094999999999999</v>
      </c>
      <c r="I43" s="65">
        <v>64.094999999999999</v>
      </c>
      <c r="J43" s="65">
        <v>64.094999999999999</v>
      </c>
      <c r="K43" s="65">
        <v>64.594999999999999</v>
      </c>
      <c r="L43" s="66">
        <v>64.594999999999999</v>
      </c>
      <c r="M43" s="135">
        <v>64.594999999999999</v>
      </c>
      <c r="N43" s="135">
        <v>64.515000000000001</v>
      </c>
      <c r="O43" s="136">
        <v>64.515000000000001</v>
      </c>
      <c r="P43" s="136">
        <v>64.515000000000001</v>
      </c>
      <c r="Q43" s="136">
        <v>69.465000000000003</v>
      </c>
      <c r="R43" s="136">
        <v>69.465000000000003</v>
      </c>
      <c r="S43" s="136">
        <v>69.465000000000003</v>
      </c>
      <c r="T43" s="69">
        <v>52.396000000000001</v>
      </c>
      <c r="U43" s="36">
        <v>0.75427913337652097</v>
      </c>
      <c r="V43" s="69">
        <v>55.625999999999998</v>
      </c>
      <c r="W43" s="36">
        <v>0.80077736989851001</v>
      </c>
      <c r="X43" s="69">
        <v>64.016000000000005</v>
      </c>
      <c r="Y43" s="36">
        <v>0.92155761894479205</v>
      </c>
      <c r="Z43" s="69">
        <v>65.772000000000006</v>
      </c>
      <c r="AA43" s="36">
        <v>0.94683653638523002</v>
      </c>
      <c r="AB43" s="69">
        <v>68.08</v>
      </c>
      <c r="AC43" s="36">
        <v>0.98006190167710305</v>
      </c>
      <c r="AD43" s="69">
        <v>68.388099999999994</v>
      </c>
      <c r="AE43" s="36">
        <v>0.98449722882026902</v>
      </c>
      <c r="AF43" s="69">
        <v>68.359099999999998</v>
      </c>
      <c r="AG43" s="36">
        <v>0.98407975239329204</v>
      </c>
      <c r="AH43" s="69">
        <v>68.367599999999996</v>
      </c>
      <c r="AI43" s="36">
        <v>0.98420211617361197</v>
      </c>
      <c r="AJ43" s="69">
        <v>68.246430000000004</v>
      </c>
      <c r="AK43" s="36">
        <v>0.98245778449578902</v>
      </c>
      <c r="AL43" s="69">
        <v>67.812600000000003</v>
      </c>
      <c r="AM43" s="36">
        <v>0.976212481105593</v>
      </c>
      <c r="AN43" s="69">
        <v>63.369700000000002</v>
      </c>
      <c r="AO43" s="36">
        <v>0.91225365291873595</v>
      </c>
      <c r="AP43" s="69">
        <v>55.657499999999999</v>
      </c>
      <c r="AQ43" s="36">
        <v>0.80123083567264097</v>
      </c>
      <c r="AR43" s="69">
        <v>49.174599999999998</v>
      </c>
      <c r="AS43" s="36">
        <v>0.70790470020873797</v>
      </c>
      <c r="AT43" s="69">
        <v>45.3962</v>
      </c>
      <c r="AU43" s="36">
        <v>0.65351184049521405</v>
      </c>
      <c r="AV43" s="69">
        <v>38.521000000000001</v>
      </c>
      <c r="AW43" s="36">
        <v>0.55453825667602397</v>
      </c>
      <c r="AX43" s="69">
        <v>38.978999999999999</v>
      </c>
      <c r="AY43" s="36">
        <v>0.56113150507449805</v>
      </c>
      <c r="AZ43" s="69">
        <v>38.780999999999999</v>
      </c>
      <c r="BA43" s="36">
        <v>0.55828114877996105</v>
      </c>
      <c r="BB43" s="69">
        <v>38.643999999999998</v>
      </c>
      <c r="BC43" s="36">
        <v>0.55630893255596303</v>
      </c>
      <c r="BD43" s="69">
        <v>38.941000000000003</v>
      </c>
      <c r="BE43" s="36">
        <v>0.56058446699776898</v>
      </c>
      <c r="BF43" s="69">
        <v>42.337000000000003</v>
      </c>
      <c r="BG43" s="36">
        <v>0.60947239617073301</v>
      </c>
      <c r="BH43" s="69">
        <v>43.908000000000001</v>
      </c>
      <c r="BI43" s="36">
        <v>0.63208810192183096</v>
      </c>
      <c r="BJ43" s="69">
        <v>50.326999999999998</v>
      </c>
      <c r="BK43" s="36">
        <v>0.72449434967249704</v>
      </c>
      <c r="BL43" s="70"/>
      <c r="BM43" s="71"/>
    </row>
    <row r="44" spans="1:65" ht="6" customHeight="1">
      <c r="A44" s="102"/>
      <c r="B44" s="102"/>
      <c r="C44" s="103"/>
      <c r="D44" s="104"/>
      <c r="E44" s="95"/>
      <c r="F44" s="95"/>
      <c r="G44" s="95"/>
      <c r="H44" s="95"/>
      <c r="I44" s="95"/>
      <c r="J44" s="95"/>
      <c r="K44" s="95"/>
      <c r="L44" s="105"/>
      <c r="M44" s="131"/>
      <c r="N44" s="131"/>
      <c r="O44" s="132"/>
      <c r="P44" s="132"/>
      <c r="Q44" s="132"/>
      <c r="R44" s="132"/>
      <c r="S44" s="132"/>
      <c r="T44" s="80"/>
      <c r="U44" s="81"/>
      <c r="V44" s="80"/>
      <c r="W44" s="81"/>
      <c r="X44" s="80"/>
      <c r="Y44" s="81"/>
      <c r="Z44" s="80"/>
      <c r="AA44" s="81"/>
      <c r="AB44" s="80"/>
      <c r="AC44" s="81"/>
      <c r="AD44" s="80"/>
      <c r="AE44" s="81"/>
      <c r="AF44" s="80"/>
      <c r="AG44" s="81"/>
      <c r="AH44" s="80"/>
      <c r="AI44" s="81"/>
      <c r="AJ44" s="80"/>
      <c r="AK44" s="81"/>
      <c r="AL44" s="80"/>
      <c r="AM44" s="81"/>
      <c r="AN44" s="80"/>
      <c r="AO44" s="81"/>
      <c r="AP44" s="80"/>
      <c r="AQ44" s="81"/>
      <c r="AR44" s="80"/>
      <c r="AS44" s="81"/>
      <c r="AT44" s="80"/>
      <c r="AU44" s="81"/>
      <c r="AV44" s="80"/>
      <c r="AW44" s="81"/>
      <c r="AX44" s="80"/>
      <c r="AY44" s="81"/>
      <c r="AZ44" s="80"/>
      <c r="BA44" s="81"/>
      <c r="BB44" s="80"/>
      <c r="BC44" s="81"/>
      <c r="BD44" s="80"/>
      <c r="BE44" s="81"/>
      <c r="BF44" s="80"/>
      <c r="BG44" s="81"/>
      <c r="BH44" s="80"/>
      <c r="BI44" s="81"/>
      <c r="BJ44" s="80"/>
      <c r="BK44" s="81"/>
      <c r="BL44" s="82"/>
    </row>
    <row r="45" spans="1:65" s="72" customFormat="1">
      <c r="A45" s="96" t="s">
        <v>122</v>
      </c>
      <c r="B45" s="40" t="s">
        <v>123</v>
      </c>
      <c r="C45" s="41">
        <v>3</v>
      </c>
      <c r="D45" s="40" t="s">
        <v>124</v>
      </c>
      <c r="E45" s="65">
        <v>8.1999999999999993</v>
      </c>
      <c r="F45" s="65">
        <v>8.1999999999999993</v>
      </c>
      <c r="G45" s="65">
        <v>8.1999999999999993</v>
      </c>
      <c r="H45" s="65">
        <v>8.1999999999999993</v>
      </c>
      <c r="I45" s="65">
        <v>8.1999999999999993</v>
      </c>
      <c r="J45" s="65">
        <v>8.1999999999999993</v>
      </c>
      <c r="K45" s="87">
        <v>8.1999999999999993</v>
      </c>
      <c r="L45" s="88">
        <v>8.1999999999999993</v>
      </c>
      <c r="M45" s="138">
        <v>8.1999999999999993</v>
      </c>
      <c r="N45" s="138">
        <v>8.1999999999999993</v>
      </c>
      <c r="O45" s="139">
        <v>8.1999999999999993</v>
      </c>
      <c r="P45" s="139">
        <v>8.1999999999999993</v>
      </c>
      <c r="Q45" s="139">
        <v>8.1999999999999993</v>
      </c>
      <c r="R45" s="139">
        <v>8.1999999999999993</v>
      </c>
      <c r="S45" s="139">
        <v>8.1999999999999993</v>
      </c>
      <c r="T45" s="141">
        <v>8.1999999999999993</v>
      </c>
      <c r="U45" s="36">
        <v>1</v>
      </c>
      <c r="V45" s="141">
        <v>8.1999999999999993</v>
      </c>
      <c r="W45" s="36">
        <v>1</v>
      </c>
      <c r="X45" s="141">
        <v>8.1999999999999993</v>
      </c>
      <c r="Y45" s="36">
        <v>1</v>
      </c>
      <c r="Z45" s="141">
        <v>8.1999999999999993</v>
      </c>
      <c r="AA45" s="36">
        <v>1</v>
      </c>
      <c r="AB45" s="141">
        <v>8.1999999999999993</v>
      </c>
      <c r="AC45" s="36">
        <v>1</v>
      </c>
      <c r="AD45" s="141">
        <v>8.1999999999999993</v>
      </c>
      <c r="AE45" s="36">
        <v>1</v>
      </c>
      <c r="AF45" s="141">
        <v>8.1999999999999993</v>
      </c>
      <c r="AG45" s="36">
        <v>1</v>
      </c>
      <c r="AH45" s="141">
        <v>8.1999999999999993</v>
      </c>
      <c r="AI45" s="36">
        <v>1</v>
      </c>
      <c r="AJ45" s="141">
        <v>8.1999999999999993</v>
      </c>
      <c r="AK45" s="36">
        <v>1</v>
      </c>
      <c r="AL45" s="141">
        <v>8.19</v>
      </c>
      <c r="AM45" s="36">
        <v>0.99878048780487805</v>
      </c>
      <c r="AN45" s="141">
        <v>8.25</v>
      </c>
      <c r="AO45" s="36">
        <v>1.00609756097561</v>
      </c>
      <c r="AP45" s="141">
        <v>8.2100000000000009</v>
      </c>
      <c r="AQ45" s="36">
        <v>1.00121951219512</v>
      </c>
      <c r="AR45" s="141">
        <v>8.1999999999999993</v>
      </c>
      <c r="AS45" s="36">
        <v>1</v>
      </c>
      <c r="AT45" s="141">
        <v>8.15</v>
      </c>
      <c r="AU45" s="36">
        <v>0.99390243902439002</v>
      </c>
      <c r="AV45" s="141">
        <v>8.08</v>
      </c>
      <c r="AW45" s="36">
        <v>0.98536585365853702</v>
      </c>
      <c r="AX45" s="141">
        <v>7.84</v>
      </c>
      <c r="AY45" s="36">
        <v>0.95609756097561005</v>
      </c>
      <c r="AZ45" s="141">
        <v>7.72</v>
      </c>
      <c r="BA45" s="36">
        <v>0.94146341463414596</v>
      </c>
      <c r="BB45" s="141">
        <v>7.63</v>
      </c>
      <c r="BC45" s="36">
        <v>0.93048780487804905</v>
      </c>
      <c r="BD45" s="141">
        <v>7.98</v>
      </c>
      <c r="BE45" s="36">
        <v>0.97317073170731705</v>
      </c>
      <c r="BF45" s="141">
        <v>8.1999999999999993</v>
      </c>
      <c r="BG45" s="36">
        <v>1</v>
      </c>
      <c r="BH45" s="141">
        <v>8.1999999999999993</v>
      </c>
      <c r="BI45" s="36">
        <v>1</v>
      </c>
      <c r="BJ45" s="141">
        <v>8.1999999999999993</v>
      </c>
      <c r="BK45" s="36">
        <v>1</v>
      </c>
      <c r="BL45" s="142" t="s">
        <v>125</v>
      </c>
      <c r="BM45" s="12"/>
    </row>
    <row r="46" spans="1:65" ht="5.25" customHeight="1">
      <c r="A46" s="102"/>
      <c r="B46" s="102"/>
      <c r="C46" s="103"/>
      <c r="D46" s="104"/>
      <c r="E46" s="95"/>
      <c r="F46" s="95"/>
      <c r="G46" s="95"/>
      <c r="H46" s="95"/>
      <c r="I46" s="95"/>
      <c r="J46" s="95"/>
      <c r="K46" s="95"/>
      <c r="L46" s="105"/>
      <c r="M46" s="131"/>
      <c r="N46" s="131"/>
      <c r="O46" s="132"/>
      <c r="P46" s="132"/>
      <c r="Q46" s="132"/>
      <c r="R46" s="132"/>
      <c r="S46" s="132"/>
      <c r="T46" s="80"/>
      <c r="U46" s="81"/>
      <c r="V46" s="80"/>
      <c r="W46" s="81"/>
      <c r="X46" s="80"/>
      <c r="Y46" s="81"/>
      <c r="Z46" s="80"/>
      <c r="AA46" s="81"/>
      <c r="AB46" s="80"/>
      <c r="AC46" s="81"/>
      <c r="AD46" s="80"/>
      <c r="AE46" s="81"/>
      <c r="AF46" s="80"/>
      <c r="AG46" s="81"/>
      <c r="AH46" s="80"/>
      <c r="AI46" s="81"/>
      <c r="AJ46" s="80"/>
      <c r="AK46" s="81"/>
      <c r="AL46" s="80"/>
      <c r="AM46" s="81"/>
      <c r="AN46" s="80"/>
      <c r="AO46" s="81"/>
      <c r="AP46" s="80"/>
      <c r="AQ46" s="81"/>
      <c r="AR46" s="80"/>
      <c r="AS46" s="81"/>
      <c r="AT46" s="80"/>
      <c r="AU46" s="81"/>
      <c r="AV46" s="80"/>
      <c r="AW46" s="81"/>
      <c r="AX46" s="80"/>
      <c r="AY46" s="81"/>
      <c r="AZ46" s="80"/>
      <c r="BA46" s="81"/>
      <c r="BB46" s="80"/>
      <c r="BC46" s="81"/>
      <c r="BD46" s="80"/>
      <c r="BE46" s="81"/>
      <c r="BF46" s="80"/>
      <c r="BG46" s="81"/>
      <c r="BH46" s="80"/>
      <c r="BI46" s="81"/>
      <c r="BJ46" s="80"/>
      <c r="BK46" s="81"/>
      <c r="BL46" s="82"/>
    </row>
    <row r="47" spans="1:65">
      <c r="A47" s="40" t="s">
        <v>126</v>
      </c>
      <c r="B47" s="40" t="s">
        <v>127</v>
      </c>
      <c r="C47" s="41">
        <v>10</v>
      </c>
      <c r="D47" s="40" t="s">
        <v>128</v>
      </c>
      <c r="E47" s="44">
        <v>11</v>
      </c>
      <c r="F47" s="44">
        <v>11</v>
      </c>
      <c r="G47" s="44">
        <v>11</v>
      </c>
      <c r="H47" s="44">
        <v>11</v>
      </c>
      <c r="I47" s="44">
        <v>11</v>
      </c>
      <c r="J47" s="44">
        <v>11</v>
      </c>
      <c r="K47" s="44">
        <v>10.9</v>
      </c>
      <c r="L47" s="45">
        <v>10.9</v>
      </c>
      <c r="M47" s="46">
        <v>10.9</v>
      </c>
      <c r="N47" s="46">
        <v>10.9</v>
      </c>
      <c r="O47" s="47">
        <v>10.9</v>
      </c>
      <c r="P47" s="47">
        <v>10.9</v>
      </c>
      <c r="Q47" s="143">
        <v>10.9</v>
      </c>
      <c r="R47" s="143">
        <v>10.9</v>
      </c>
      <c r="S47" s="143">
        <v>10.9</v>
      </c>
      <c r="T47" s="48">
        <v>8.7491199999999996</v>
      </c>
      <c r="U47" s="36">
        <v>0.80267155963302805</v>
      </c>
      <c r="V47" s="48">
        <v>9.4550000000000001</v>
      </c>
      <c r="W47" s="36">
        <v>0.86743119266055002</v>
      </c>
      <c r="X47" s="48">
        <v>10.761946999999999</v>
      </c>
      <c r="Y47" s="36">
        <v>0.98733458715596301</v>
      </c>
      <c r="Z47" s="48">
        <v>10.821999999999999</v>
      </c>
      <c r="AA47" s="36">
        <v>0.99284403669724797</v>
      </c>
      <c r="AB47" s="48">
        <v>10.807</v>
      </c>
      <c r="AC47" s="36">
        <v>0.99146788990825696</v>
      </c>
      <c r="AD47" s="48">
        <v>10.822124000000001</v>
      </c>
      <c r="AE47" s="36">
        <v>0.992855412844037</v>
      </c>
      <c r="AF47" s="48">
        <v>10.807964</v>
      </c>
      <c r="AG47" s="36">
        <v>0.99155633027522905</v>
      </c>
      <c r="AH47" s="48">
        <v>10.807964</v>
      </c>
      <c r="AI47" s="36">
        <v>0.99155633027522905</v>
      </c>
      <c r="AJ47" s="48">
        <v>10.836283</v>
      </c>
      <c r="AK47" s="36">
        <v>0.99415440366972496</v>
      </c>
      <c r="AL47" s="48">
        <v>10.9</v>
      </c>
      <c r="AM47" s="36">
        <v>1</v>
      </c>
      <c r="AN47" s="48">
        <v>10.738186000000001</v>
      </c>
      <c r="AO47" s="36">
        <v>0.98515467889908304</v>
      </c>
      <c r="AP47" s="48">
        <v>10.747788</v>
      </c>
      <c r="AQ47" s="36">
        <v>0.98603559633027504</v>
      </c>
      <c r="AR47" s="48">
        <v>10.719469</v>
      </c>
      <c r="AS47" s="36">
        <v>0.98343752293578002</v>
      </c>
      <c r="AT47" s="48">
        <v>10.638052999999999</v>
      </c>
      <c r="AU47" s="36">
        <v>0.97596816513761397</v>
      </c>
      <c r="AV47" s="48">
        <v>9.75</v>
      </c>
      <c r="AW47" s="36">
        <v>0.894495412844037</v>
      </c>
      <c r="AX47" s="48">
        <v>9.5589999999999993</v>
      </c>
      <c r="AY47" s="36">
        <v>0.87697247706421999</v>
      </c>
      <c r="AZ47" s="48">
        <v>9.4979999999999993</v>
      </c>
      <c r="BA47" s="36">
        <v>0.871376146788991</v>
      </c>
      <c r="BB47" s="48">
        <v>9.48</v>
      </c>
      <c r="BC47" s="36">
        <v>0.86972477064220199</v>
      </c>
      <c r="BD47" s="48">
        <v>9.91</v>
      </c>
      <c r="BE47" s="36">
        <v>0.90917431192660503</v>
      </c>
      <c r="BF47" s="48">
        <v>10.167999999999999</v>
      </c>
      <c r="BG47" s="36">
        <v>0.93284403669724802</v>
      </c>
      <c r="BH47" s="48">
        <v>10.627433</v>
      </c>
      <c r="BI47" s="36">
        <v>0.97499385321100895</v>
      </c>
      <c r="BJ47" s="48">
        <v>10.733000000000001</v>
      </c>
      <c r="BK47" s="36">
        <v>0.984678899082569</v>
      </c>
      <c r="BL47" s="38" t="s">
        <v>129</v>
      </c>
      <c r="BM47" s="144" t="s">
        <v>130</v>
      </c>
    </row>
    <row r="48" spans="1:65">
      <c r="A48" s="40" t="s">
        <v>126</v>
      </c>
      <c r="B48" s="40" t="s">
        <v>131</v>
      </c>
      <c r="C48" s="41">
        <v>8</v>
      </c>
      <c r="D48" s="40" t="s">
        <v>132</v>
      </c>
      <c r="E48" s="44">
        <v>18.8</v>
      </c>
      <c r="F48" s="44">
        <v>18.8</v>
      </c>
      <c r="G48" s="44">
        <v>18.8</v>
      </c>
      <c r="H48" s="44">
        <v>18.8</v>
      </c>
      <c r="I48" s="44">
        <v>18.8</v>
      </c>
      <c r="J48" s="44">
        <v>18.8</v>
      </c>
      <c r="K48" s="44">
        <v>18.8</v>
      </c>
      <c r="L48" s="45">
        <v>18.8</v>
      </c>
      <c r="M48" s="46">
        <v>18.8</v>
      </c>
      <c r="N48" s="46">
        <v>18.8</v>
      </c>
      <c r="O48" s="47">
        <v>18.8</v>
      </c>
      <c r="P48" s="47">
        <v>18.8</v>
      </c>
      <c r="Q48" s="47">
        <v>18.8</v>
      </c>
      <c r="R48" s="47">
        <v>18.8</v>
      </c>
      <c r="S48" s="47">
        <v>18.8</v>
      </c>
      <c r="T48" s="48">
        <v>10.159126000000001</v>
      </c>
      <c r="U48" s="36">
        <v>0.54037904255319102</v>
      </c>
      <c r="V48" s="48">
        <v>12.5</v>
      </c>
      <c r="W48" s="36">
        <v>0.66489361702127703</v>
      </c>
      <c r="X48" s="48">
        <v>16.262</v>
      </c>
      <c r="Y48" s="36">
        <v>0.86499999999999999</v>
      </c>
      <c r="Z48" s="48">
        <v>17.725000000000001</v>
      </c>
      <c r="AA48" s="36">
        <v>0.94281914893617003</v>
      </c>
      <c r="AB48" s="48">
        <v>17.971</v>
      </c>
      <c r="AC48" s="36">
        <v>0.95590425531914902</v>
      </c>
      <c r="AD48" s="48">
        <v>18.500715</v>
      </c>
      <c r="AE48" s="36">
        <v>0.98408058510638297</v>
      </c>
      <c r="AF48" s="48">
        <v>18.416661999999999</v>
      </c>
      <c r="AG48" s="36">
        <v>0.97960968085106404</v>
      </c>
      <c r="AH48" s="48">
        <v>18.088854000000001</v>
      </c>
      <c r="AI48" s="36">
        <v>0.962173085106383</v>
      </c>
      <c r="AJ48" s="48">
        <v>18.290582000000001</v>
      </c>
      <c r="AK48" s="36">
        <v>0.97290329787233998</v>
      </c>
      <c r="AL48" s="48">
        <v>18.425066999999999</v>
      </c>
      <c r="AM48" s="36">
        <v>0.98005675531914904</v>
      </c>
      <c r="AN48" s="48">
        <v>18.383040999999999</v>
      </c>
      <c r="AO48" s="36">
        <v>0.97782132978723402</v>
      </c>
      <c r="AP48" s="48">
        <v>17.059759</v>
      </c>
      <c r="AQ48" s="36">
        <v>0.90743398936170205</v>
      </c>
      <c r="AR48" s="48">
        <v>15.93299</v>
      </c>
      <c r="AS48" s="36">
        <v>0.84749946808510601</v>
      </c>
      <c r="AT48" s="48">
        <v>15.397</v>
      </c>
      <c r="AU48" s="36">
        <v>0.81898936170212799</v>
      </c>
      <c r="AV48" s="48">
        <v>14.869</v>
      </c>
      <c r="AW48" s="36">
        <v>0.79090425531914899</v>
      </c>
      <c r="AX48" s="48">
        <v>14.625</v>
      </c>
      <c r="AY48" s="36">
        <v>0.777925531914894</v>
      </c>
      <c r="AZ48" s="48">
        <v>14.164999999999999</v>
      </c>
      <c r="BA48" s="36">
        <v>0.75345744680851101</v>
      </c>
      <c r="BB48" s="48">
        <v>13.824999999999999</v>
      </c>
      <c r="BC48" s="36">
        <v>0.73537234042553201</v>
      </c>
      <c r="BD48" s="48">
        <v>13.48</v>
      </c>
      <c r="BE48" s="36">
        <v>0.71702127659574499</v>
      </c>
      <c r="BF48" s="48">
        <v>13.46</v>
      </c>
      <c r="BG48" s="36">
        <v>0.71595744680851103</v>
      </c>
      <c r="BH48" s="48">
        <v>13.613092</v>
      </c>
      <c r="BI48" s="36">
        <v>0.72410063829787197</v>
      </c>
      <c r="BJ48" s="48">
        <v>14.207000000000001</v>
      </c>
      <c r="BK48" s="36">
        <v>0.75569148936170205</v>
      </c>
      <c r="BL48" s="38" t="s">
        <v>133</v>
      </c>
    </row>
    <row r="49" spans="1:65">
      <c r="A49" s="40" t="s">
        <v>126</v>
      </c>
      <c r="B49" s="40" t="s">
        <v>134</v>
      </c>
      <c r="C49" s="41">
        <v>35</v>
      </c>
      <c r="D49" s="40" t="s">
        <v>135</v>
      </c>
      <c r="E49" s="44">
        <v>7.8</v>
      </c>
      <c r="F49" s="44">
        <v>7.8</v>
      </c>
      <c r="G49" s="44">
        <v>7.8</v>
      </c>
      <c r="H49" s="44">
        <v>7.8</v>
      </c>
      <c r="I49" s="44">
        <v>7.8</v>
      </c>
      <c r="J49" s="44">
        <v>7.8</v>
      </c>
      <c r="K49" s="44">
        <v>7.8</v>
      </c>
      <c r="L49" s="45">
        <v>7.8</v>
      </c>
      <c r="M49" s="46">
        <v>7.8</v>
      </c>
      <c r="N49" s="46">
        <v>7.8</v>
      </c>
      <c r="O49" s="47">
        <v>7.8</v>
      </c>
      <c r="P49" s="47">
        <v>7.8</v>
      </c>
      <c r="Q49" s="47">
        <v>7.8</v>
      </c>
      <c r="R49" s="47">
        <v>7.8</v>
      </c>
      <c r="S49" s="145">
        <v>7.7</v>
      </c>
      <c r="T49" s="48">
        <v>5.8286490000000004</v>
      </c>
      <c r="U49" s="36">
        <v>0.75696740259740303</v>
      </c>
      <c r="V49" s="48">
        <v>5.66</v>
      </c>
      <c r="W49" s="36">
        <v>0.73506493506493498</v>
      </c>
      <c r="X49" s="48">
        <v>7.7658110000000002</v>
      </c>
      <c r="Y49" s="36">
        <v>1.00854688311688</v>
      </c>
      <c r="Z49" s="48">
        <v>7.6660000000000004</v>
      </c>
      <c r="AA49" s="36">
        <v>0.99558441558441502</v>
      </c>
      <c r="AB49" s="48">
        <v>7.7450000000000001</v>
      </c>
      <c r="AC49" s="36">
        <v>1.00584415584416</v>
      </c>
      <c r="AD49" s="48">
        <v>7.7323880000000003</v>
      </c>
      <c r="AE49" s="36">
        <v>1.0042062337662301</v>
      </c>
      <c r="AF49" s="48">
        <v>7.6657840000000004</v>
      </c>
      <c r="AG49" s="36">
        <v>0.99555636363636402</v>
      </c>
      <c r="AH49" s="48">
        <v>7.6193540000000004</v>
      </c>
      <c r="AI49" s="36">
        <v>0.98952649350649402</v>
      </c>
      <c r="AJ49" s="48">
        <v>7.7457469999999997</v>
      </c>
      <c r="AK49" s="36">
        <v>1.0059411688311699</v>
      </c>
      <c r="AL49" s="48">
        <v>7.7390660000000002</v>
      </c>
      <c r="AM49" s="36">
        <v>1.0050735064935099</v>
      </c>
      <c r="AN49" s="48">
        <v>7.7390660000000002</v>
      </c>
      <c r="AO49" s="36">
        <v>1.0050735064935099</v>
      </c>
      <c r="AP49" s="48">
        <v>7.6657840000000004</v>
      </c>
      <c r="AQ49" s="36">
        <v>0.99555636363636402</v>
      </c>
      <c r="AR49" s="48">
        <v>7.2026000000000003</v>
      </c>
      <c r="AS49" s="36">
        <v>0.93540259740259701</v>
      </c>
      <c r="AT49" s="48">
        <v>7.5259999999999998</v>
      </c>
      <c r="AU49" s="36">
        <v>0.97740259740259705</v>
      </c>
      <c r="AV49" s="48">
        <v>7.4020000000000001</v>
      </c>
      <c r="AW49" s="36">
        <v>0.96129870129870099</v>
      </c>
      <c r="AX49" s="48">
        <v>7.3959999999999999</v>
      </c>
      <c r="AY49" s="36">
        <v>0.96051948051948</v>
      </c>
      <c r="AZ49" s="48">
        <v>7.3179999999999996</v>
      </c>
      <c r="BA49" s="36">
        <v>0.95038961038961001</v>
      </c>
      <c r="BB49" s="48">
        <v>7.2530000000000001</v>
      </c>
      <c r="BC49" s="36">
        <v>0.94194805194805198</v>
      </c>
      <c r="BD49" s="48">
        <v>7.157</v>
      </c>
      <c r="BE49" s="36">
        <v>0.92948051948051902</v>
      </c>
      <c r="BF49" s="48">
        <v>7.6520000000000001</v>
      </c>
      <c r="BG49" s="36">
        <v>0.99376623376623396</v>
      </c>
      <c r="BH49" s="48">
        <v>7.344093</v>
      </c>
      <c r="BI49" s="36">
        <v>0.95377831168831195</v>
      </c>
      <c r="BJ49" s="48">
        <v>6.9539999999999997</v>
      </c>
      <c r="BK49" s="36">
        <v>0.90311688311688298</v>
      </c>
      <c r="BL49" s="38" t="s">
        <v>133</v>
      </c>
    </row>
    <row r="50" spans="1:65">
      <c r="A50" s="146" t="s">
        <v>126</v>
      </c>
      <c r="B50" s="146" t="s">
        <v>136</v>
      </c>
      <c r="C50" s="41">
        <v>6</v>
      </c>
      <c r="D50" s="40" t="s">
        <v>136</v>
      </c>
      <c r="E50" s="44">
        <v>3.4</v>
      </c>
      <c r="F50" s="44">
        <v>3.4</v>
      </c>
      <c r="G50" s="44">
        <v>3.4</v>
      </c>
      <c r="H50" s="44">
        <v>3.4</v>
      </c>
      <c r="I50" s="44">
        <v>3.4</v>
      </c>
      <c r="J50" s="44">
        <v>3.4</v>
      </c>
      <c r="K50" s="44">
        <v>3.4</v>
      </c>
      <c r="L50" s="45">
        <v>3.4</v>
      </c>
      <c r="M50" s="46">
        <v>3.4</v>
      </c>
      <c r="N50" s="46">
        <v>3.4</v>
      </c>
      <c r="O50" s="47">
        <v>3.4</v>
      </c>
      <c r="P50" s="47">
        <v>3.4</v>
      </c>
      <c r="Q50" s="47">
        <v>3.4</v>
      </c>
      <c r="R50" s="47">
        <v>3.4</v>
      </c>
      <c r="S50" s="47">
        <v>3.4</v>
      </c>
      <c r="T50" s="48">
        <v>2.0865</v>
      </c>
      <c r="U50" s="36">
        <v>0.61367647058823505</v>
      </c>
      <c r="V50" s="48">
        <v>2.3525</v>
      </c>
      <c r="W50" s="36">
        <v>0.691911764705882</v>
      </c>
      <c r="X50" s="48">
        <v>2.6989999999999998</v>
      </c>
      <c r="Y50" s="36">
        <v>0.79382352941176504</v>
      </c>
      <c r="Z50" s="48">
        <v>3.3109999999999999</v>
      </c>
      <c r="AA50" s="36">
        <v>0.97382352941176498</v>
      </c>
      <c r="AB50" s="48">
        <v>3.3410000000000002</v>
      </c>
      <c r="AC50" s="36">
        <v>0.98264705882352998</v>
      </c>
      <c r="AD50" s="48">
        <v>3.2625000000000002</v>
      </c>
      <c r="AE50" s="36">
        <v>0.95955882352941202</v>
      </c>
      <c r="AF50" s="48">
        <v>3.2625000000000002</v>
      </c>
      <c r="AG50" s="36">
        <v>0.95955882352941202</v>
      </c>
      <c r="AH50" s="48">
        <v>3.4089999999999998</v>
      </c>
      <c r="AI50" s="36">
        <v>1.0026470588235299</v>
      </c>
      <c r="AJ50" s="48">
        <v>3.3595000000000002</v>
      </c>
      <c r="AK50" s="36">
        <v>0.98808823529411804</v>
      </c>
      <c r="AL50" s="48">
        <v>3.3839999999999999</v>
      </c>
      <c r="AM50" s="36">
        <v>0.995294117647059</v>
      </c>
      <c r="AN50" s="48">
        <v>3.2989999999999999</v>
      </c>
      <c r="AO50" s="36">
        <v>0.97029411764705897</v>
      </c>
      <c r="AP50" s="48">
        <v>2.9544999999999999</v>
      </c>
      <c r="AQ50" s="36">
        <v>0.86897058823529405</v>
      </c>
      <c r="AR50" s="48">
        <v>2.7094999999999998</v>
      </c>
      <c r="AS50" s="36">
        <v>0.79691176470588199</v>
      </c>
      <c r="AT50" s="48">
        <v>2.3740000000000001</v>
      </c>
      <c r="AU50" s="36">
        <v>0.69823529411764695</v>
      </c>
      <c r="AV50" s="48">
        <v>2.3140000000000001</v>
      </c>
      <c r="AW50" s="36">
        <v>0.68058823529411805</v>
      </c>
      <c r="AX50" s="48">
        <v>2.343</v>
      </c>
      <c r="AY50" s="36">
        <v>0.68911764705882395</v>
      </c>
      <c r="AZ50" s="48">
        <v>2.33</v>
      </c>
      <c r="BA50" s="36">
        <v>0.68529411764705905</v>
      </c>
      <c r="BB50" s="48">
        <v>2.36</v>
      </c>
      <c r="BC50" s="36">
        <v>0.69411764705882295</v>
      </c>
      <c r="BD50" s="48">
        <v>2.4394999999999998</v>
      </c>
      <c r="BE50" s="36">
        <v>0.71750000000000003</v>
      </c>
      <c r="BF50" s="48">
        <v>2.4940000000000002</v>
      </c>
      <c r="BG50" s="36">
        <v>0.73352941176470599</v>
      </c>
      <c r="BH50" s="48">
        <v>2.8330000000000002</v>
      </c>
      <c r="BI50" s="36">
        <v>0.83323529411764696</v>
      </c>
      <c r="BJ50" s="48">
        <v>2.9710000000000001</v>
      </c>
      <c r="BK50" s="36">
        <v>0.873823529411765</v>
      </c>
      <c r="BL50" s="38" t="s">
        <v>137</v>
      </c>
      <c r="BM50" s="119"/>
    </row>
    <row r="51" spans="1:65">
      <c r="A51" s="146" t="s">
        <v>126</v>
      </c>
      <c r="B51" s="146" t="s">
        <v>138</v>
      </c>
      <c r="C51" s="41">
        <v>7</v>
      </c>
      <c r="D51" s="40" t="s">
        <v>139</v>
      </c>
      <c r="E51" s="44">
        <v>8.5</v>
      </c>
      <c r="F51" s="44">
        <v>8.5</v>
      </c>
      <c r="G51" s="44">
        <v>8.5</v>
      </c>
      <c r="H51" s="44">
        <v>8.5</v>
      </c>
      <c r="I51" s="44">
        <v>8.5</v>
      </c>
      <c r="J51" s="44">
        <v>8.5</v>
      </c>
      <c r="K51" s="44">
        <v>11.35</v>
      </c>
      <c r="L51" s="45">
        <v>11.35</v>
      </c>
      <c r="M51" s="46">
        <v>11.35</v>
      </c>
      <c r="N51" s="46">
        <v>11.35</v>
      </c>
      <c r="O51" s="47">
        <v>11.35</v>
      </c>
      <c r="P51" s="47">
        <v>11.35</v>
      </c>
      <c r="Q51" s="143">
        <v>11.35</v>
      </c>
      <c r="R51" s="143">
        <v>11.35</v>
      </c>
      <c r="S51" s="143">
        <v>11.35</v>
      </c>
      <c r="T51" s="48">
        <v>11.098214</v>
      </c>
      <c r="U51" s="36">
        <v>0.97781621145374398</v>
      </c>
      <c r="V51" s="48">
        <v>10.474</v>
      </c>
      <c r="W51" s="36">
        <v>0.92281938325991197</v>
      </c>
      <c r="X51" s="48">
        <v>11.413</v>
      </c>
      <c r="Y51" s="36">
        <v>1.0055506607929501</v>
      </c>
      <c r="Z51" s="48">
        <v>10.987</v>
      </c>
      <c r="AA51" s="36">
        <v>0.96801762114537404</v>
      </c>
      <c r="AB51" s="48">
        <v>10.675000000000001</v>
      </c>
      <c r="AC51" s="36">
        <v>0.94052863436123402</v>
      </c>
      <c r="AD51" s="48">
        <v>11.299643</v>
      </c>
      <c r="AE51" s="36">
        <v>0.99556325991189398</v>
      </c>
      <c r="AF51" s="48">
        <v>11.309714</v>
      </c>
      <c r="AG51" s="36">
        <v>0.99645057268722503</v>
      </c>
      <c r="AH51" s="48">
        <v>11.309714</v>
      </c>
      <c r="AI51" s="36">
        <v>0.99645057268722503</v>
      </c>
      <c r="AJ51" s="48">
        <v>11.309714</v>
      </c>
      <c r="AK51" s="36">
        <v>0.99645057268722503</v>
      </c>
      <c r="AL51" s="48">
        <v>11.178786000000001</v>
      </c>
      <c r="AM51" s="36">
        <v>0.98491506607929502</v>
      </c>
      <c r="AN51" s="48">
        <v>11.128429000000001</v>
      </c>
      <c r="AO51" s="36">
        <v>0.98047832599119</v>
      </c>
      <c r="AP51" s="48">
        <v>10.655071</v>
      </c>
      <c r="AQ51" s="36">
        <v>0.93877277533039705</v>
      </c>
      <c r="AR51" s="48">
        <v>10.35</v>
      </c>
      <c r="AS51" s="36">
        <v>0.91189427312775295</v>
      </c>
      <c r="AT51" s="48">
        <v>9.7415500000000002</v>
      </c>
      <c r="AU51" s="36">
        <v>0.85828634361233502</v>
      </c>
      <c r="AV51" s="48">
        <v>8.8719999999999999</v>
      </c>
      <c r="AW51" s="36">
        <v>0.78167400881057303</v>
      </c>
      <c r="AX51" s="48">
        <v>9.0039999999999996</v>
      </c>
      <c r="AY51" s="36">
        <v>0.79330396475770903</v>
      </c>
      <c r="AZ51" s="48">
        <v>9.0419999999999998</v>
      </c>
      <c r="BA51" s="36">
        <v>0.79665198237885504</v>
      </c>
      <c r="BB51" s="48">
        <v>9.0980000000000008</v>
      </c>
      <c r="BC51" s="36">
        <v>0.80158590308370103</v>
      </c>
      <c r="BD51" s="48">
        <v>9.31</v>
      </c>
      <c r="BE51" s="36">
        <v>0.82026431718061699</v>
      </c>
      <c r="BF51" s="48">
        <v>9.67</v>
      </c>
      <c r="BG51" s="36">
        <v>0.85198237885462502</v>
      </c>
      <c r="BH51" s="48">
        <v>9.3163</v>
      </c>
      <c r="BI51" s="36">
        <v>0.82081938325991199</v>
      </c>
      <c r="BJ51" s="48">
        <v>9.1739999999999995</v>
      </c>
      <c r="BK51" s="36">
        <v>0.80828193832599105</v>
      </c>
      <c r="BL51" s="38" t="s">
        <v>129</v>
      </c>
      <c r="BM51" s="144" t="s">
        <v>140</v>
      </c>
    </row>
    <row r="52" spans="1:65">
      <c r="A52" s="146" t="s">
        <v>126</v>
      </c>
      <c r="B52" s="146" t="s">
        <v>141</v>
      </c>
      <c r="C52" s="41">
        <v>33</v>
      </c>
      <c r="D52" s="40" t="s">
        <v>142</v>
      </c>
      <c r="E52" s="44">
        <v>6.5</v>
      </c>
      <c r="F52" s="44">
        <v>6.5</v>
      </c>
      <c r="G52" s="44">
        <v>6.5</v>
      </c>
      <c r="H52" s="44">
        <v>6.5</v>
      </c>
      <c r="I52" s="44">
        <v>6.5</v>
      </c>
      <c r="J52" s="44">
        <v>6.5</v>
      </c>
      <c r="K52" s="44">
        <v>4.8</v>
      </c>
      <c r="L52" s="45">
        <v>4.8</v>
      </c>
      <c r="M52" s="46">
        <v>4.968</v>
      </c>
      <c r="N52" s="46">
        <v>4.968</v>
      </c>
      <c r="O52" s="47">
        <v>4.968</v>
      </c>
      <c r="P52" s="47">
        <v>4.968</v>
      </c>
      <c r="Q52" s="47">
        <v>4.968</v>
      </c>
      <c r="R52" s="47">
        <v>4.968</v>
      </c>
      <c r="S52" s="47">
        <v>4.968</v>
      </c>
      <c r="T52" s="48">
        <v>3.073</v>
      </c>
      <c r="U52" s="36">
        <v>0.61855877616747201</v>
      </c>
      <c r="V52" s="48">
        <v>4.33</v>
      </c>
      <c r="W52" s="36">
        <v>0.87157809983896894</v>
      </c>
      <c r="X52" s="48">
        <v>4.8339999999999996</v>
      </c>
      <c r="Y52" s="36">
        <v>0.97302737520128801</v>
      </c>
      <c r="Z52" s="48">
        <v>4.83</v>
      </c>
      <c r="AA52" s="36">
        <v>0.97222222222222199</v>
      </c>
      <c r="AB52" s="48">
        <v>4.9740000000000002</v>
      </c>
      <c r="AC52" s="36">
        <v>1.0012077294685999</v>
      </c>
      <c r="AD52" s="48">
        <v>4.67</v>
      </c>
      <c r="AE52" s="36">
        <v>0.94001610305958105</v>
      </c>
      <c r="AF52" s="48">
        <v>4.774</v>
      </c>
      <c r="AG52" s="36">
        <v>0.96095008051529796</v>
      </c>
      <c r="AH52" s="48">
        <v>4.6829999999999998</v>
      </c>
      <c r="AI52" s="36">
        <v>0.94263285024154597</v>
      </c>
      <c r="AJ52" s="48">
        <v>4.9249999999999998</v>
      </c>
      <c r="AK52" s="36">
        <v>0.99134460547504</v>
      </c>
      <c r="AL52" s="48">
        <v>4.9189999999999996</v>
      </c>
      <c r="AM52" s="36">
        <v>0.99013687600644096</v>
      </c>
      <c r="AN52" s="48">
        <v>4.7320000000000002</v>
      </c>
      <c r="AO52" s="36">
        <v>0.95249597423510501</v>
      </c>
      <c r="AP52" s="48">
        <v>4.2779999999999996</v>
      </c>
      <c r="AQ52" s="36">
        <v>0.86111111111111105</v>
      </c>
      <c r="AR52" s="48">
        <v>3.8530000000000002</v>
      </c>
      <c r="AS52" s="36">
        <v>0.775563607085346</v>
      </c>
      <c r="AT52" s="48">
        <v>3.4470000000000001</v>
      </c>
      <c r="AU52" s="36">
        <v>0.69384057971014501</v>
      </c>
      <c r="AV52" s="48">
        <v>3.2570000000000001</v>
      </c>
      <c r="AW52" s="36">
        <v>0.65559581320450899</v>
      </c>
      <c r="AX52" s="48">
        <v>3.1419999999999999</v>
      </c>
      <c r="AY52" s="36">
        <v>0.63244766505636096</v>
      </c>
      <c r="AZ52" s="48">
        <v>2.9649999999999999</v>
      </c>
      <c r="BA52" s="36">
        <v>0.59681964573268897</v>
      </c>
      <c r="BB52" s="48">
        <v>2.5019999999999998</v>
      </c>
      <c r="BC52" s="36">
        <v>0.50362318840579701</v>
      </c>
      <c r="BD52" s="48">
        <v>2.2799999999999998</v>
      </c>
      <c r="BE52" s="36">
        <v>0.458937198067633</v>
      </c>
      <c r="BF52" s="48">
        <v>2.0379999999999998</v>
      </c>
      <c r="BG52" s="36">
        <v>0.41022544283413898</v>
      </c>
      <c r="BH52" s="405">
        <v>2.8180000000000001</v>
      </c>
      <c r="BI52" s="36">
        <v>0.56723027375201296</v>
      </c>
      <c r="BJ52" s="48">
        <v>3.96</v>
      </c>
      <c r="BK52" s="36">
        <v>0.79710144927536197</v>
      </c>
      <c r="BL52" s="38" t="s">
        <v>143</v>
      </c>
    </row>
    <row r="53" spans="1:65">
      <c r="A53" s="146" t="s">
        <v>126</v>
      </c>
      <c r="B53" s="146" t="s">
        <v>144</v>
      </c>
      <c r="C53" s="41">
        <v>4</v>
      </c>
      <c r="D53" s="40" t="s">
        <v>145</v>
      </c>
      <c r="E53" s="44">
        <v>15</v>
      </c>
      <c r="F53" s="44">
        <v>15</v>
      </c>
      <c r="G53" s="44">
        <v>15</v>
      </c>
      <c r="H53" s="44">
        <v>15</v>
      </c>
      <c r="I53" s="44">
        <v>15</v>
      </c>
      <c r="J53" s="44">
        <v>15</v>
      </c>
      <c r="K53" s="44">
        <v>15</v>
      </c>
      <c r="L53" s="45">
        <v>15</v>
      </c>
      <c r="M53" s="46">
        <v>15</v>
      </c>
      <c r="N53" s="46">
        <v>15</v>
      </c>
      <c r="O53" s="47">
        <v>15</v>
      </c>
      <c r="P53" s="47">
        <v>15</v>
      </c>
      <c r="Q53" s="47">
        <v>15</v>
      </c>
      <c r="R53" s="47">
        <v>15</v>
      </c>
      <c r="S53" s="47">
        <v>15</v>
      </c>
      <c r="T53" s="48">
        <v>11.38</v>
      </c>
      <c r="U53" s="36">
        <v>0.75866666666666704</v>
      </c>
      <c r="V53" s="48">
        <v>13.856</v>
      </c>
      <c r="W53" s="36">
        <v>0.92373333333333296</v>
      </c>
      <c r="X53" s="48">
        <v>15</v>
      </c>
      <c r="Y53" s="36">
        <v>1</v>
      </c>
      <c r="Z53" s="48">
        <v>15.147</v>
      </c>
      <c r="AA53" s="36">
        <v>1.0098</v>
      </c>
      <c r="AB53" s="48">
        <v>15.11</v>
      </c>
      <c r="AC53" s="36">
        <v>1.0073333333333301</v>
      </c>
      <c r="AD53" s="48">
        <v>15.1325</v>
      </c>
      <c r="AE53" s="36">
        <v>1.0088333333333299</v>
      </c>
      <c r="AF53" s="48">
        <v>15.102499999999999</v>
      </c>
      <c r="AG53" s="36">
        <v>1.0068333333333299</v>
      </c>
      <c r="AH53" s="48">
        <v>15.1175</v>
      </c>
      <c r="AI53" s="36">
        <v>1.00783333333333</v>
      </c>
      <c r="AJ53" s="48">
        <v>15.095000000000001</v>
      </c>
      <c r="AK53" s="36">
        <v>1.00633333333333</v>
      </c>
      <c r="AL53" s="48">
        <v>15.125</v>
      </c>
      <c r="AM53" s="36">
        <v>1.00833333333333</v>
      </c>
      <c r="AN53" s="48">
        <v>15.05</v>
      </c>
      <c r="AO53" s="36">
        <v>1.0033333333333301</v>
      </c>
      <c r="AP53" s="48">
        <v>14.288</v>
      </c>
      <c r="AQ53" s="36">
        <v>0.95253333333333301</v>
      </c>
      <c r="AR53" s="48">
        <v>13.58</v>
      </c>
      <c r="AS53" s="36">
        <v>0.90533333333333299</v>
      </c>
      <c r="AT53" s="48">
        <v>13.06</v>
      </c>
      <c r="AU53" s="36">
        <v>0.87066666666666703</v>
      </c>
      <c r="AV53" s="48">
        <v>11.669</v>
      </c>
      <c r="AW53" s="36">
        <v>0.77793333333333303</v>
      </c>
      <c r="AX53" s="48">
        <v>11.167</v>
      </c>
      <c r="AY53" s="36">
        <v>0.74446666666666705</v>
      </c>
      <c r="AZ53" s="48">
        <v>10.302</v>
      </c>
      <c r="BA53" s="36">
        <v>0.68679999999999997</v>
      </c>
      <c r="BB53" s="48">
        <v>9.9499999999999993</v>
      </c>
      <c r="BC53" s="36">
        <v>0.663333333333333</v>
      </c>
      <c r="BD53" s="48">
        <v>9.68</v>
      </c>
      <c r="BE53" s="36">
        <v>0.64533333333333298</v>
      </c>
      <c r="BF53" s="48">
        <v>9.5069999999999997</v>
      </c>
      <c r="BG53" s="36">
        <v>0.63380000000000003</v>
      </c>
      <c r="BH53" s="48">
        <v>10.0025</v>
      </c>
      <c r="BI53" s="36">
        <v>0.66683333333333294</v>
      </c>
      <c r="BJ53" s="48">
        <v>12.212</v>
      </c>
      <c r="BK53" s="36">
        <v>0.81413333333333304</v>
      </c>
      <c r="BL53" s="38" t="s">
        <v>129</v>
      </c>
      <c r="BM53" s="119"/>
    </row>
    <row r="54" spans="1:65">
      <c r="A54" s="146" t="s">
        <v>126</v>
      </c>
      <c r="B54" s="146" t="s">
        <v>146</v>
      </c>
      <c r="C54" s="41">
        <v>5</v>
      </c>
      <c r="D54" s="40" t="s">
        <v>146</v>
      </c>
      <c r="E54" s="44">
        <v>3.2</v>
      </c>
      <c r="F54" s="44">
        <v>3.2</v>
      </c>
      <c r="G54" s="44">
        <v>3.2</v>
      </c>
      <c r="H54" s="44">
        <v>3.2</v>
      </c>
      <c r="I54" s="44">
        <v>3.2</v>
      </c>
      <c r="J54" s="44">
        <v>3.2</v>
      </c>
      <c r="K54" s="44">
        <v>3.2</v>
      </c>
      <c r="L54" s="45">
        <v>3.2</v>
      </c>
      <c r="M54" s="46">
        <v>3.2</v>
      </c>
      <c r="N54" s="46">
        <v>3.2</v>
      </c>
      <c r="O54" s="47">
        <v>3.2</v>
      </c>
      <c r="P54" s="47">
        <v>3.2</v>
      </c>
      <c r="Q54" s="47">
        <v>3.2</v>
      </c>
      <c r="R54" s="47">
        <v>3.2</v>
      </c>
      <c r="S54" s="47">
        <v>3.2</v>
      </c>
      <c r="T54" s="48">
        <v>1.7410000000000001</v>
      </c>
      <c r="U54" s="36">
        <v>0.5440625</v>
      </c>
      <c r="V54" s="48">
        <v>1.764</v>
      </c>
      <c r="W54" s="36">
        <v>0.55125000000000002</v>
      </c>
      <c r="X54" s="48">
        <v>1.83</v>
      </c>
      <c r="Y54" s="36">
        <v>0.57187500000000002</v>
      </c>
      <c r="Z54" s="48">
        <v>2.2810000000000001</v>
      </c>
      <c r="AA54" s="36">
        <v>0.71281249999999996</v>
      </c>
      <c r="AB54" s="48">
        <v>2.2599999999999998</v>
      </c>
      <c r="AC54" s="36">
        <v>0.70625000000000004</v>
      </c>
      <c r="AD54" s="48">
        <v>2.52</v>
      </c>
      <c r="AE54" s="36">
        <v>0.78749999999999998</v>
      </c>
      <c r="AF54" s="48">
        <v>2.4929999999999999</v>
      </c>
      <c r="AG54" s="36">
        <v>0.77906249999999999</v>
      </c>
      <c r="AH54" s="48">
        <v>2.5419999999999998</v>
      </c>
      <c r="AI54" s="36">
        <v>0.79437500000000005</v>
      </c>
      <c r="AJ54" s="48">
        <v>2.5880000000000001</v>
      </c>
      <c r="AK54" s="36">
        <v>0.80874999999999997</v>
      </c>
      <c r="AL54" s="48">
        <v>2.56</v>
      </c>
      <c r="AM54" s="36">
        <v>0.8</v>
      </c>
      <c r="AN54" s="48">
        <v>2.52</v>
      </c>
      <c r="AO54" s="36">
        <v>0.78749999999999998</v>
      </c>
      <c r="AP54" s="48">
        <v>2.3889999999999998</v>
      </c>
      <c r="AQ54" s="36">
        <v>0.74656250000000002</v>
      </c>
      <c r="AR54" s="48">
        <v>2.31</v>
      </c>
      <c r="AS54" s="36">
        <v>0.72187500000000004</v>
      </c>
      <c r="AT54" s="48">
        <v>2.1709999999999998</v>
      </c>
      <c r="AU54" s="36">
        <v>0.67843750000000003</v>
      </c>
      <c r="AV54" s="48">
        <v>2.1720000000000002</v>
      </c>
      <c r="AW54" s="36">
        <v>0.67874999999999996</v>
      </c>
      <c r="AX54" s="48">
        <v>2.1509999999999998</v>
      </c>
      <c r="AY54" s="36">
        <v>0.67218750000000005</v>
      </c>
      <c r="AZ54" s="48">
        <v>2.1360000000000001</v>
      </c>
      <c r="BA54" s="36">
        <v>0.66749999999999998</v>
      </c>
      <c r="BB54" s="48">
        <v>2.125</v>
      </c>
      <c r="BC54" s="36">
        <v>0.6640625</v>
      </c>
      <c r="BD54" s="48">
        <v>2.1305000000000001</v>
      </c>
      <c r="BE54" s="36">
        <v>0.66578124999999999</v>
      </c>
      <c r="BF54" s="48">
        <v>2.1715</v>
      </c>
      <c r="BG54" s="36">
        <v>0.67859375</v>
      </c>
      <c r="BH54" s="48">
        <v>2.2080000000000002</v>
      </c>
      <c r="BI54" s="36">
        <v>0.69</v>
      </c>
      <c r="BJ54" s="48">
        <v>2.1924999999999999</v>
      </c>
      <c r="BK54" s="36">
        <v>0.68515625000000002</v>
      </c>
      <c r="BL54" s="38" t="s">
        <v>137</v>
      </c>
      <c r="BM54" s="119"/>
    </row>
    <row r="55" spans="1:65">
      <c r="A55" s="40" t="s">
        <v>126</v>
      </c>
      <c r="B55" s="40" t="s">
        <v>147</v>
      </c>
      <c r="C55" s="41" t="s">
        <v>148</v>
      </c>
      <c r="D55" s="40" t="s">
        <v>149</v>
      </c>
      <c r="E55" s="44"/>
      <c r="F55" s="44"/>
      <c r="G55" s="44"/>
      <c r="H55" s="44"/>
      <c r="I55" s="44"/>
      <c r="J55" s="44"/>
      <c r="K55" s="44"/>
      <c r="L55" s="45"/>
      <c r="M55" s="46"/>
      <c r="N55" s="46"/>
      <c r="O55" s="47"/>
      <c r="P55" s="47"/>
      <c r="Q55" s="47">
        <v>1.1579999999999999</v>
      </c>
      <c r="R55" s="47">
        <v>1.1579999999999999</v>
      </c>
      <c r="S55" s="147">
        <v>1.1200000000000001</v>
      </c>
      <c r="T55" s="48">
        <v>0.98</v>
      </c>
      <c r="U55" s="36">
        <v>0.875</v>
      </c>
      <c r="V55" s="48">
        <v>1.1200000000000001</v>
      </c>
      <c r="W55" s="36">
        <v>1</v>
      </c>
      <c r="X55" s="48">
        <v>1.1200000000000001</v>
      </c>
      <c r="Y55" s="36">
        <v>1</v>
      </c>
      <c r="Z55" s="48">
        <v>1.1200000000000001</v>
      </c>
      <c r="AA55" s="36">
        <v>1</v>
      </c>
      <c r="AB55" s="48">
        <v>1.1200000000000001</v>
      </c>
      <c r="AC55" s="36">
        <v>1</v>
      </c>
      <c r="AD55" s="48">
        <v>1.1200000000000001</v>
      </c>
      <c r="AE55" s="36">
        <v>1</v>
      </c>
      <c r="AF55" s="48">
        <v>1.1200000000000001</v>
      </c>
      <c r="AG55" s="36">
        <v>1</v>
      </c>
      <c r="AH55" s="48">
        <v>1.1200000000000001</v>
      </c>
      <c r="AI55" s="36">
        <v>1</v>
      </c>
      <c r="AJ55" s="406">
        <v>1.1200000000000001</v>
      </c>
      <c r="AK55" s="36">
        <v>1</v>
      </c>
      <c r="AL55" s="48">
        <v>1.1200000000000001</v>
      </c>
      <c r="AM55" s="36">
        <v>1</v>
      </c>
      <c r="AN55" s="48">
        <v>1.1200000000000001</v>
      </c>
      <c r="AO55" s="36">
        <v>1</v>
      </c>
      <c r="AP55" s="48">
        <v>1.1200000000000001</v>
      </c>
      <c r="AQ55" s="36">
        <v>1</v>
      </c>
      <c r="AR55" s="48">
        <v>1</v>
      </c>
      <c r="AS55" s="36">
        <v>0.89285714285714302</v>
      </c>
      <c r="AT55" s="48">
        <v>1</v>
      </c>
      <c r="AU55" s="36">
        <v>0.89285714285714302</v>
      </c>
      <c r="AV55" s="48">
        <v>0.94</v>
      </c>
      <c r="AW55" s="36">
        <v>0.83928571428571397</v>
      </c>
      <c r="AX55" s="48">
        <v>0.83</v>
      </c>
      <c r="AY55" s="36">
        <v>0.74107142857142905</v>
      </c>
      <c r="AZ55" s="48">
        <v>0.83</v>
      </c>
      <c r="BA55" s="36">
        <v>0.74107142857142905</v>
      </c>
      <c r="BB55" s="48">
        <v>0.83</v>
      </c>
      <c r="BC55" s="36">
        <v>0.74107142857142905</v>
      </c>
      <c r="BD55" s="48">
        <v>0.81</v>
      </c>
      <c r="BE55" s="36">
        <v>0.72321428571428603</v>
      </c>
      <c r="BF55" s="48">
        <v>0.81</v>
      </c>
      <c r="BG55" s="36">
        <v>0.72321428571428603</v>
      </c>
      <c r="BH55" s="48">
        <v>0.83</v>
      </c>
      <c r="BI55" s="36">
        <v>0.74107142857142905</v>
      </c>
      <c r="BJ55" s="48">
        <v>1.1200000000000001</v>
      </c>
      <c r="BK55" s="36">
        <v>1</v>
      </c>
      <c r="BL55" s="38" t="s">
        <v>150</v>
      </c>
      <c r="BM55" s="119"/>
    </row>
    <row r="56" spans="1:65" ht="12" customHeight="1">
      <c r="A56" s="40" t="s">
        <v>126</v>
      </c>
      <c r="B56" s="40" t="s">
        <v>151</v>
      </c>
      <c r="C56" s="41" t="s">
        <v>152</v>
      </c>
      <c r="D56" s="40" t="s">
        <v>151</v>
      </c>
      <c r="E56" s="44"/>
      <c r="F56" s="44"/>
      <c r="G56" s="44"/>
      <c r="H56" s="44"/>
      <c r="I56" s="44"/>
      <c r="J56" s="44"/>
      <c r="K56" s="44"/>
      <c r="L56" s="45"/>
      <c r="M56" s="46"/>
      <c r="N56" s="46"/>
      <c r="O56" s="47"/>
      <c r="P56" s="47"/>
      <c r="Q56" s="47">
        <v>0.78</v>
      </c>
      <c r="R56" s="47">
        <v>0.78</v>
      </c>
      <c r="S56" s="47">
        <v>0.72399999999999998</v>
      </c>
      <c r="T56" s="48">
        <v>0.28299999999999997</v>
      </c>
      <c r="U56" s="36">
        <v>0.39088397790055202</v>
      </c>
      <c r="V56" s="48">
        <v>0.46</v>
      </c>
      <c r="W56" s="36">
        <v>0.63535911602209905</v>
      </c>
      <c r="X56" s="48">
        <v>0.64400000000000002</v>
      </c>
      <c r="Y56" s="36">
        <v>0.88950276243093895</v>
      </c>
      <c r="Z56" s="48">
        <v>0.72399999999999998</v>
      </c>
      <c r="AA56" s="36">
        <v>1</v>
      </c>
      <c r="AB56" s="48">
        <v>0.72399999999999998</v>
      </c>
      <c r="AC56" s="36">
        <v>1</v>
      </c>
      <c r="AD56" s="48">
        <v>0.72399999999999998</v>
      </c>
      <c r="AE56" s="36">
        <v>1</v>
      </c>
      <c r="AF56" s="48">
        <v>0.72399999999999998</v>
      </c>
      <c r="AG56" s="36">
        <v>1</v>
      </c>
      <c r="AH56" s="48">
        <v>0.72399999999999998</v>
      </c>
      <c r="AI56" s="36">
        <v>1</v>
      </c>
      <c r="AJ56" s="404">
        <v>0.72399999999999998</v>
      </c>
      <c r="AK56" s="36">
        <v>1</v>
      </c>
      <c r="AL56" s="48">
        <v>0.72399999999999998</v>
      </c>
      <c r="AM56" s="36">
        <v>1</v>
      </c>
      <c r="AN56" s="48">
        <v>0.72399999999999998</v>
      </c>
      <c r="AO56" s="36">
        <v>1</v>
      </c>
      <c r="AP56" s="48">
        <v>0.72399999999999998</v>
      </c>
      <c r="AQ56" s="36">
        <v>1</v>
      </c>
      <c r="AR56" s="48">
        <v>0.68700000000000006</v>
      </c>
      <c r="AS56" s="36">
        <v>0.94889502762430999</v>
      </c>
      <c r="AT56" s="48">
        <v>0.57499999999999996</v>
      </c>
      <c r="AU56" s="36">
        <v>0.79419889502762397</v>
      </c>
      <c r="AV56" s="48">
        <v>0.55300000000000005</v>
      </c>
      <c r="AW56" s="36">
        <v>0.76381215469613295</v>
      </c>
      <c r="AX56" s="48">
        <v>0.52500000000000002</v>
      </c>
      <c r="AY56" s="36">
        <v>0.725138121546961</v>
      </c>
      <c r="AZ56" s="48">
        <v>0.53</v>
      </c>
      <c r="BA56" s="36">
        <v>0.73204419889502803</v>
      </c>
      <c r="BB56" s="48">
        <v>0.53</v>
      </c>
      <c r="BC56" s="36">
        <v>0.73204419889502803</v>
      </c>
      <c r="BD56" s="48">
        <v>0.55000000000000004</v>
      </c>
      <c r="BE56" s="36">
        <v>0.75966850828729304</v>
      </c>
      <c r="BF56" s="48">
        <v>0.55000000000000004</v>
      </c>
      <c r="BG56" s="36">
        <v>0.75966850828729304</v>
      </c>
      <c r="BH56" s="48">
        <v>0.52900000000000003</v>
      </c>
      <c r="BI56" s="36">
        <v>0.73066298342541403</v>
      </c>
      <c r="BJ56" s="48">
        <v>0.53249999999999997</v>
      </c>
      <c r="BK56" s="36">
        <v>0.73549723756906105</v>
      </c>
      <c r="BL56" s="38" t="s">
        <v>137</v>
      </c>
      <c r="BM56" s="119"/>
    </row>
    <row r="57" spans="1:65">
      <c r="A57" s="40" t="s">
        <v>126</v>
      </c>
      <c r="B57" s="40" t="s">
        <v>153</v>
      </c>
      <c r="C57" s="41" t="s">
        <v>154</v>
      </c>
      <c r="D57" s="40" t="s">
        <v>155</v>
      </c>
      <c r="E57" s="44"/>
      <c r="F57" s="44"/>
      <c r="G57" s="44"/>
      <c r="H57" s="44"/>
      <c r="I57" s="44"/>
      <c r="J57" s="44"/>
      <c r="K57" s="44"/>
      <c r="L57" s="45"/>
      <c r="M57" s="46"/>
      <c r="N57" s="46"/>
      <c r="O57" s="47"/>
      <c r="P57" s="47"/>
      <c r="Q57" s="47">
        <v>0.64100000000000001</v>
      </c>
      <c r="R57" s="47">
        <v>0.64100000000000001</v>
      </c>
      <c r="S57" s="47">
        <v>0.64100000000000001</v>
      </c>
      <c r="T57" s="48">
        <v>0.64100000000000001</v>
      </c>
      <c r="U57" s="36">
        <v>1</v>
      </c>
      <c r="V57" s="48">
        <v>0.64100000000000001</v>
      </c>
      <c r="W57" s="36">
        <v>1</v>
      </c>
      <c r="X57" s="48">
        <v>0.64100000000000001</v>
      </c>
      <c r="Y57" s="36">
        <v>1</v>
      </c>
      <c r="Z57" s="48">
        <v>0.64100000000000001</v>
      </c>
      <c r="AA57" s="36">
        <v>1</v>
      </c>
      <c r="AB57" s="48">
        <v>0.64100000000000001</v>
      </c>
      <c r="AC57" s="36">
        <v>1</v>
      </c>
      <c r="AD57" s="48">
        <v>0.64100000000000001</v>
      </c>
      <c r="AE57" s="36">
        <v>1</v>
      </c>
      <c r="AF57" s="48">
        <v>0.64100000000000001</v>
      </c>
      <c r="AG57" s="36">
        <v>1</v>
      </c>
      <c r="AH57" s="48">
        <v>0.64100000000000001</v>
      </c>
      <c r="AI57" s="36">
        <v>1</v>
      </c>
      <c r="AJ57" s="48">
        <v>0.64</v>
      </c>
      <c r="AK57" s="36">
        <v>0.99843993759750405</v>
      </c>
      <c r="AL57" s="48">
        <v>0.64100000000000001</v>
      </c>
      <c r="AM57" s="36">
        <v>1</v>
      </c>
      <c r="AN57" s="48">
        <v>0.64100000000000001</v>
      </c>
      <c r="AO57" s="36">
        <v>1</v>
      </c>
      <c r="AP57" s="48">
        <v>0.64100000000000001</v>
      </c>
      <c r="AQ57" s="36">
        <v>1</v>
      </c>
      <c r="AR57" s="48">
        <v>0.64100000000000001</v>
      </c>
      <c r="AS57" s="36">
        <v>1</v>
      </c>
      <c r="AT57" s="48">
        <v>0.56999999999999995</v>
      </c>
      <c r="AU57" s="36">
        <v>0.88923556942277704</v>
      </c>
      <c r="AV57" s="48">
        <v>0.55800000000000005</v>
      </c>
      <c r="AW57" s="36">
        <v>0.87051482059282403</v>
      </c>
      <c r="AX57" s="48">
        <v>0.53100000000000003</v>
      </c>
      <c r="AY57" s="36">
        <v>0.82839313572542905</v>
      </c>
      <c r="AZ57" s="48">
        <v>0.53100000000000003</v>
      </c>
      <c r="BA57" s="36">
        <v>0.82839313572542905</v>
      </c>
      <c r="BB57" s="48">
        <v>0.53200000000000003</v>
      </c>
      <c r="BC57" s="36">
        <v>0.82995319812792501</v>
      </c>
      <c r="BD57" s="48">
        <v>0.53200000000000003</v>
      </c>
      <c r="BE57" s="36">
        <v>0.82995319812792501</v>
      </c>
      <c r="BF57" s="48">
        <v>0.53200000000000003</v>
      </c>
      <c r="BG57" s="36">
        <v>0.82995319812792501</v>
      </c>
      <c r="BH57" s="48">
        <v>0.57099999999999995</v>
      </c>
      <c r="BI57" s="36">
        <v>0.89079563182527299</v>
      </c>
      <c r="BJ57" s="48">
        <v>0.57599999999999996</v>
      </c>
      <c r="BK57" s="36">
        <v>0.89859594383775299</v>
      </c>
      <c r="BL57" s="38" t="s">
        <v>137</v>
      </c>
      <c r="BM57" s="119"/>
    </row>
    <row r="58" spans="1:65" s="72" customFormat="1" ht="13.5" customHeight="1">
      <c r="A58" s="426" t="s">
        <v>156</v>
      </c>
      <c r="B58" s="426"/>
      <c r="C58" s="124"/>
      <c r="D58" s="148"/>
      <c r="E58" s="65">
        <v>74.2</v>
      </c>
      <c r="F58" s="65">
        <v>74.2</v>
      </c>
      <c r="G58" s="65">
        <v>74.2</v>
      </c>
      <c r="H58" s="65">
        <v>74.2</v>
      </c>
      <c r="I58" s="65">
        <v>74.2</v>
      </c>
      <c r="J58" s="65">
        <v>74.2</v>
      </c>
      <c r="K58" s="65">
        <v>75.25</v>
      </c>
      <c r="L58" s="66">
        <v>75.25</v>
      </c>
      <c r="M58" s="67">
        <v>75.418000000000006</v>
      </c>
      <c r="N58" s="67">
        <v>75.418000000000006</v>
      </c>
      <c r="O58" s="68">
        <v>75.418000000000006</v>
      </c>
      <c r="P58" s="68">
        <v>75.418000000000006</v>
      </c>
      <c r="Q58" s="68">
        <v>77.997</v>
      </c>
      <c r="R58" s="68">
        <v>77.997</v>
      </c>
      <c r="S58" s="68">
        <v>77.802999999999997</v>
      </c>
      <c r="T58" s="69">
        <v>56.019609000000003</v>
      </c>
      <c r="U58" s="36">
        <v>0.72001862396051497</v>
      </c>
      <c r="V58" s="69">
        <v>62.612499999999997</v>
      </c>
      <c r="W58" s="36">
        <v>0.80475688598126005</v>
      </c>
      <c r="X58" s="69">
        <v>72.970758000000004</v>
      </c>
      <c r="Y58" s="36">
        <v>0.93789131524491298</v>
      </c>
      <c r="Z58" s="69">
        <v>75.254000000000005</v>
      </c>
      <c r="AA58" s="36">
        <v>0.96723776718121401</v>
      </c>
      <c r="AB58" s="69">
        <v>75.367999999999995</v>
      </c>
      <c r="AC58" s="36">
        <v>0.96870300631081097</v>
      </c>
      <c r="AD58" s="69">
        <v>76.424869999999999</v>
      </c>
      <c r="AE58" s="36">
        <v>0.98228692980990395</v>
      </c>
      <c r="AF58" s="69">
        <v>76.317124000000007</v>
      </c>
      <c r="AG58" s="36">
        <v>0.98090207318483802</v>
      </c>
      <c r="AH58" s="69">
        <v>76.062386000000004</v>
      </c>
      <c r="AI58" s="36">
        <v>0.97762793208488097</v>
      </c>
      <c r="AJ58" s="69">
        <v>76.633825999999999</v>
      </c>
      <c r="AK58" s="36">
        <v>0.98497263601660601</v>
      </c>
      <c r="AL58" s="69">
        <v>76.715919</v>
      </c>
      <c r="AM58" s="36">
        <v>0.98602777527858798</v>
      </c>
      <c r="AN58" s="69">
        <v>76.074721999999994</v>
      </c>
      <c r="AO58" s="36">
        <v>0.97778648638227295</v>
      </c>
      <c r="AP58" s="69">
        <v>72.522902000000002</v>
      </c>
      <c r="AQ58" s="36">
        <v>0.93213503335347003</v>
      </c>
      <c r="AR58" s="69">
        <v>68.985558999999995</v>
      </c>
      <c r="AS58" s="36">
        <v>0.88666965284114996</v>
      </c>
      <c r="AT58" s="69">
        <v>66.499602999999993</v>
      </c>
      <c r="AU58" s="36">
        <v>0.85471772296698001</v>
      </c>
      <c r="AV58" s="69">
        <v>62.356000000000002</v>
      </c>
      <c r="AW58" s="36">
        <v>0.80146009793966799</v>
      </c>
      <c r="AX58" s="69">
        <v>61.273000000000003</v>
      </c>
      <c r="AY58" s="36">
        <v>0.78754032620850101</v>
      </c>
      <c r="AZ58" s="69">
        <v>59.646999999999998</v>
      </c>
      <c r="BA58" s="36">
        <v>0.76664138914951796</v>
      </c>
      <c r="BB58" s="69">
        <v>58.484999999999999</v>
      </c>
      <c r="BC58" s="36">
        <v>0.75170623240749002</v>
      </c>
      <c r="BD58" s="69">
        <v>58.279000000000003</v>
      </c>
      <c r="BE58" s="36">
        <v>0.74905851959435998</v>
      </c>
      <c r="BF58" s="69">
        <v>59.052500000000002</v>
      </c>
      <c r="BG58" s="36">
        <v>0.75900029561842097</v>
      </c>
      <c r="BH58" s="69">
        <v>60.692418000000004</v>
      </c>
      <c r="BI58" s="36">
        <v>0.78007812038096203</v>
      </c>
      <c r="BJ58" s="69">
        <v>64.632000000000005</v>
      </c>
      <c r="BK58" s="36">
        <v>0.83071346863231499</v>
      </c>
      <c r="BL58" s="149"/>
      <c r="BM58" s="150">
        <v>194.918329</v>
      </c>
    </row>
    <row r="59" spans="1:65" ht="4.5" customHeight="1">
      <c r="A59" s="151"/>
      <c r="B59" s="151"/>
      <c r="C59" s="152"/>
      <c r="D59" s="151"/>
      <c r="E59" s="104"/>
      <c r="F59" s="104"/>
      <c r="G59" s="104"/>
      <c r="H59" s="104"/>
      <c r="I59" s="104"/>
      <c r="J59" s="104"/>
      <c r="K59" s="104"/>
      <c r="L59" s="104"/>
      <c r="M59" s="153"/>
      <c r="N59" s="153"/>
      <c r="O59" s="154"/>
      <c r="P59" s="154"/>
      <c r="Q59" s="154"/>
      <c r="R59" s="154"/>
      <c r="S59" s="154"/>
      <c r="T59" s="80"/>
      <c r="U59" s="81"/>
      <c r="V59" s="80"/>
      <c r="W59" s="81"/>
      <c r="X59" s="80"/>
      <c r="Y59" s="81"/>
      <c r="Z59" s="80"/>
      <c r="AA59" s="81"/>
      <c r="AB59" s="80"/>
      <c r="AC59" s="81"/>
      <c r="AD59" s="80"/>
      <c r="AE59" s="81"/>
      <c r="AF59" s="80"/>
      <c r="AG59" s="81"/>
      <c r="AH59" s="80"/>
      <c r="AI59" s="81"/>
      <c r="AJ59" s="80"/>
      <c r="AK59" s="81"/>
      <c r="AL59" s="80"/>
      <c r="AM59" s="81"/>
      <c r="AN59" s="80"/>
      <c r="AO59" s="81"/>
      <c r="AP59" s="80"/>
      <c r="AQ59" s="81"/>
      <c r="AR59" s="80"/>
      <c r="AS59" s="81"/>
      <c r="AT59" s="80"/>
      <c r="AU59" s="81"/>
      <c r="AV59" s="80"/>
      <c r="AW59" s="81"/>
      <c r="AX59" s="80"/>
      <c r="AY59" s="81"/>
      <c r="AZ59" s="80"/>
      <c r="BA59" s="81"/>
      <c r="BB59" s="80"/>
      <c r="BC59" s="81"/>
      <c r="BD59" s="80"/>
      <c r="BE59" s="81"/>
      <c r="BF59" s="80"/>
      <c r="BG59" s="81"/>
      <c r="BH59" s="80"/>
      <c r="BI59" s="81"/>
      <c r="BJ59" s="80"/>
      <c r="BK59" s="81"/>
    </row>
    <row r="60" spans="1:65" s="72" customFormat="1" ht="13.5" customHeight="1">
      <c r="A60" s="427" t="s">
        <v>157</v>
      </c>
      <c r="B60" s="427"/>
      <c r="C60" s="156"/>
      <c r="D60" s="157"/>
      <c r="E60" s="158">
        <v>370.32100000000003</v>
      </c>
      <c r="F60" s="159">
        <v>383.86099999999999</v>
      </c>
      <c r="G60" s="159">
        <v>381.1</v>
      </c>
      <c r="H60" s="159">
        <v>381.1</v>
      </c>
      <c r="I60" s="159">
        <v>381.1</v>
      </c>
      <c r="J60" s="159">
        <v>381.1</v>
      </c>
      <c r="K60" s="159">
        <v>379.62</v>
      </c>
      <c r="L60" s="160">
        <v>379.62</v>
      </c>
      <c r="M60" s="89">
        <v>380.32799999999997</v>
      </c>
      <c r="N60" s="89">
        <v>380.19049999999999</v>
      </c>
      <c r="O60" s="90">
        <v>380.76049999999998</v>
      </c>
      <c r="P60" s="90">
        <v>380.76049999999998</v>
      </c>
      <c r="Q60" s="90">
        <v>389.48950000000002</v>
      </c>
      <c r="R60" s="90">
        <v>389.48950000000002</v>
      </c>
      <c r="S60" s="90">
        <v>389.33499999999998</v>
      </c>
      <c r="T60" s="91">
        <v>257.49960900000002</v>
      </c>
      <c r="U60" s="36">
        <v>0.66138315075706</v>
      </c>
      <c r="V60" s="91">
        <v>273.05250000000001</v>
      </c>
      <c r="W60" s="36">
        <v>0.70133047375653401</v>
      </c>
      <c r="X60" s="91">
        <v>302.50475799999998</v>
      </c>
      <c r="Y60" s="36">
        <v>0.77697807286783904</v>
      </c>
      <c r="Z60" s="91">
        <v>323.101</v>
      </c>
      <c r="AA60" s="36">
        <v>0.82987915291458503</v>
      </c>
      <c r="AB60" s="91">
        <v>328.36700000000002</v>
      </c>
      <c r="AC60" s="36">
        <v>0.84340477994529095</v>
      </c>
      <c r="AD60" s="91">
        <v>343.246758</v>
      </c>
      <c r="AE60" s="36">
        <v>0.881623172846007</v>
      </c>
      <c r="AF60" s="91">
        <v>344.33155199999999</v>
      </c>
      <c r="AG60" s="36">
        <v>0.884409446877368</v>
      </c>
      <c r="AH60" s="91">
        <v>345.71426400000001</v>
      </c>
      <c r="AI60" s="36">
        <v>0.88796091797552201</v>
      </c>
      <c r="AJ60" s="91">
        <v>346.711727</v>
      </c>
      <c r="AK60" s="36">
        <v>0.89052288389176404</v>
      </c>
      <c r="AL60" s="91">
        <v>345.50584800000001</v>
      </c>
      <c r="AM60" s="36">
        <v>0.88742560519860803</v>
      </c>
      <c r="AN60" s="91">
        <v>333.97598599999998</v>
      </c>
      <c r="AO60" s="36">
        <v>0.85781136039657302</v>
      </c>
      <c r="AP60" s="91">
        <v>305.73839900000002</v>
      </c>
      <c r="AQ60" s="36">
        <v>0.78528362207353597</v>
      </c>
      <c r="AR60" s="407">
        <v>280.73696100000001</v>
      </c>
      <c r="AS60" s="408">
        <v>0.72106787470944</v>
      </c>
      <c r="AT60" s="91">
        <v>266.272671</v>
      </c>
      <c r="AU60" s="36">
        <v>0.683916603952894</v>
      </c>
      <c r="AV60" s="91">
        <v>241.857</v>
      </c>
      <c r="AW60" s="36">
        <v>0.62120538867556196</v>
      </c>
      <c r="AX60" s="91">
        <v>240.72300000000001</v>
      </c>
      <c r="AY60" s="36">
        <v>0.61829272991125905</v>
      </c>
      <c r="AZ60" s="91">
        <v>236.767</v>
      </c>
      <c r="BA60" s="36">
        <v>0.60813181450421905</v>
      </c>
      <c r="BB60" s="91">
        <v>232.995</v>
      </c>
      <c r="BC60" s="36">
        <v>0.59844349981378497</v>
      </c>
      <c r="BD60" s="91">
        <v>234.00877600000001</v>
      </c>
      <c r="BE60" s="36">
        <v>0.60104736537942904</v>
      </c>
      <c r="BF60" s="91">
        <v>244.99810500000001</v>
      </c>
      <c r="BG60" s="36">
        <v>0.62927326081652002</v>
      </c>
      <c r="BH60" s="91">
        <v>255.610747</v>
      </c>
      <c r="BI60" s="36">
        <v>0.656531642415914</v>
      </c>
      <c r="BJ60" s="91">
        <v>257.267787</v>
      </c>
      <c r="BK60" s="36">
        <v>0.66078772008681497</v>
      </c>
      <c r="BL60" s="161"/>
      <c r="BM60" s="71"/>
    </row>
    <row r="61" spans="1:65" s="162" customFormat="1" ht="27" customHeight="1">
      <c r="C61" s="163"/>
      <c r="X61" s="164">
        <v>45.005149000000003</v>
      </c>
      <c r="AB61" s="164">
        <v>25.862241999999998</v>
      </c>
      <c r="AD61" s="164">
        <v>14.879758000000001</v>
      </c>
      <c r="AF61" s="164">
        <v>15.964551999999999</v>
      </c>
      <c r="AG61" s="164"/>
      <c r="AH61" s="164">
        <v>17.3472639999999</v>
      </c>
      <c r="AJ61" s="164">
        <v>18.344726999999899</v>
      </c>
      <c r="AL61" s="164">
        <v>17.1388479999999</v>
      </c>
      <c r="AM61" s="164"/>
      <c r="AN61" s="164">
        <v>5.6089859999999003</v>
      </c>
      <c r="AO61" s="164"/>
      <c r="AP61" s="164">
        <v>-22.628601000000099</v>
      </c>
      <c r="AQ61" s="164"/>
      <c r="AR61" s="164">
        <v>-47.630039000000103</v>
      </c>
      <c r="AS61" s="164"/>
      <c r="AT61" s="164">
        <v>-62.094329000000101</v>
      </c>
      <c r="AU61" s="164"/>
      <c r="AV61" s="164">
        <v>-86.510000000000105</v>
      </c>
      <c r="AW61" s="164"/>
      <c r="AX61" s="164">
        <v>-87.644000000000105</v>
      </c>
      <c r="AY61" s="164"/>
      <c r="AZ61" s="164">
        <v>-91.600000000000094</v>
      </c>
      <c r="BA61" s="164"/>
      <c r="BB61" s="164">
        <v>-95.372</v>
      </c>
      <c r="BC61" s="164"/>
      <c r="BD61" s="164">
        <v>-94.358224000000106</v>
      </c>
      <c r="BE61" s="164"/>
      <c r="BF61" s="164">
        <v>-83.368895000000094</v>
      </c>
      <c r="BG61" s="164"/>
      <c r="BH61" s="164">
        <v>-72.7562530000001</v>
      </c>
      <c r="BI61" s="164"/>
      <c r="BJ61" s="164">
        <v>-71.099213000000105</v>
      </c>
      <c r="BK61" s="164"/>
      <c r="BL61" s="165" t="s">
        <v>158</v>
      </c>
    </row>
    <row r="62" spans="1:65">
      <c r="A62" s="166" t="s">
        <v>159</v>
      </c>
      <c r="Z62" s="167"/>
      <c r="AA62" s="168"/>
      <c r="AB62" s="167">
        <v>0</v>
      </c>
      <c r="AC62" s="168"/>
      <c r="AD62" s="167">
        <v>-14.879758000000001</v>
      </c>
      <c r="AE62" s="167"/>
      <c r="AF62" s="167"/>
      <c r="AG62" s="167"/>
      <c r="AH62" s="167"/>
      <c r="AI62" s="167"/>
      <c r="AJ62" s="167">
        <v>-3.46496899999994</v>
      </c>
      <c r="AK62" s="167"/>
      <c r="AP62" s="167">
        <v>40.973328000000002</v>
      </c>
      <c r="AQ62" s="169"/>
      <c r="AR62" s="169"/>
      <c r="AS62" s="169"/>
      <c r="AT62" s="169"/>
      <c r="AU62" s="169"/>
      <c r="AV62" s="167">
        <v>63.881399000000002</v>
      </c>
      <c r="AW62" s="169"/>
      <c r="AX62" s="169"/>
      <c r="AY62" s="169"/>
      <c r="AZ62" s="169"/>
      <c r="BA62" s="169"/>
      <c r="BB62" s="167">
        <v>8.8619999999999699</v>
      </c>
      <c r="BC62" s="167"/>
      <c r="BD62" s="167"/>
      <c r="BE62" s="167"/>
      <c r="BF62" s="167"/>
      <c r="BG62" s="167"/>
      <c r="BH62" s="167">
        <v>-22.615746999999999</v>
      </c>
      <c r="BI62" s="167"/>
      <c r="BJ62" s="167">
        <v>-1.6570400000000001</v>
      </c>
      <c r="BK62" s="167"/>
      <c r="BL62" s="165" t="s">
        <v>160</v>
      </c>
    </row>
    <row r="63" spans="1:65" ht="73.5" customHeight="1">
      <c r="A63" s="170" t="s">
        <v>19</v>
      </c>
      <c r="B63" s="171" t="s">
        <v>20</v>
      </c>
      <c r="C63" s="171" t="s">
        <v>21</v>
      </c>
      <c r="D63" s="172" t="s">
        <v>22</v>
      </c>
      <c r="E63" s="173" t="s">
        <v>161</v>
      </c>
      <c r="F63" s="174" t="s">
        <v>162</v>
      </c>
      <c r="G63" s="174" t="s">
        <v>163</v>
      </c>
      <c r="H63" s="174" t="s">
        <v>164</v>
      </c>
      <c r="I63" s="174" t="s">
        <v>165</v>
      </c>
      <c r="J63" s="174" t="s">
        <v>166</v>
      </c>
      <c r="K63" s="174" t="s">
        <v>167</v>
      </c>
      <c r="L63" s="175" t="s">
        <v>168</v>
      </c>
      <c r="M63" s="176" t="s">
        <v>169</v>
      </c>
      <c r="N63" s="176" t="s">
        <v>170</v>
      </c>
      <c r="O63" s="177" t="s">
        <v>171</v>
      </c>
      <c r="P63" s="177" t="s">
        <v>172</v>
      </c>
      <c r="Q63" s="177" t="s">
        <v>173</v>
      </c>
      <c r="R63" s="177" t="s">
        <v>174</v>
      </c>
      <c r="S63" s="177" t="s">
        <v>175</v>
      </c>
      <c r="T63" s="178"/>
      <c r="U63" s="179">
        <v>45292</v>
      </c>
      <c r="V63" s="178"/>
      <c r="W63" s="179">
        <v>45323</v>
      </c>
      <c r="X63" s="178">
        <v>45352</v>
      </c>
      <c r="Y63" s="179"/>
      <c r="Z63" s="178">
        <v>45383</v>
      </c>
      <c r="AA63" s="179"/>
      <c r="AB63" s="178">
        <v>45413</v>
      </c>
      <c r="AC63" s="179"/>
      <c r="AD63" s="178">
        <v>45444</v>
      </c>
      <c r="AE63" s="179"/>
      <c r="AF63" s="178">
        <v>45453</v>
      </c>
      <c r="AG63" s="179"/>
      <c r="AH63" s="178">
        <v>45463</v>
      </c>
      <c r="AI63" s="179"/>
      <c r="AJ63" s="178">
        <v>45474</v>
      </c>
      <c r="AK63" s="179"/>
      <c r="AL63" s="178">
        <v>45483</v>
      </c>
      <c r="AM63" s="179"/>
      <c r="AN63" s="178">
        <v>45493</v>
      </c>
      <c r="AO63" s="179"/>
      <c r="AP63" s="178"/>
      <c r="AQ63" s="179">
        <v>45505</v>
      </c>
      <c r="AR63" s="178"/>
      <c r="AS63" s="179">
        <v>45514</v>
      </c>
      <c r="AT63" s="178"/>
      <c r="AU63" s="179">
        <v>45524</v>
      </c>
      <c r="AV63" s="178"/>
      <c r="AW63" s="179">
        <v>45536</v>
      </c>
      <c r="AX63" s="178"/>
      <c r="AY63" s="179">
        <v>45545</v>
      </c>
      <c r="AZ63" s="178"/>
      <c r="BA63" s="179">
        <v>45555</v>
      </c>
      <c r="BB63" s="178"/>
      <c r="BC63" s="179">
        <v>45566</v>
      </c>
      <c r="BD63" s="178"/>
      <c r="BE63" s="179">
        <v>45575</v>
      </c>
      <c r="BF63" s="178"/>
      <c r="BG63" s="179">
        <v>45585</v>
      </c>
      <c r="BH63" s="178"/>
      <c r="BI63" s="179">
        <v>45597</v>
      </c>
      <c r="BJ63" s="178"/>
      <c r="BK63" s="179">
        <v>45627</v>
      </c>
      <c r="BL63" s="180" t="s">
        <v>39</v>
      </c>
      <c r="BM63" s="181" t="s">
        <v>176</v>
      </c>
    </row>
    <row r="64" spans="1:65">
      <c r="A64" s="182" t="s">
        <v>126</v>
      </c>
      <c r="B64" s="183" t="s">
        <v>177</v>
      </c>
      <c r="C64" s="184" t="s">
        <v>178</v>
      </c>
      <c r="D64" s="185" t="s">
        <v>179</v>
      </c>
      <c r="E64" s="44"/>
      <c r="F64" s="44"/>
      <c r="G64" s="44"/>
      <c r="H64" s="44"/>
      <c r="I64" s="44"/>
      <c r="J64" s="44"/>
      <c r="K64" s="44"/>
      <c r="L64" s="45"/>
      <c r="M64" s="46"/>
      <c r="N64" s="46"/>
      <c r="O64" s="47"/>
      <c r="P64" s="186"/>
      <c r="Q64" s="186">
        <v>1.1000000000000001</v>
      </c>
      <c r="R64" s="186">
        <v>1.1000000000000001</v>
      </c>
      <c r="S64" s="186">
        <v>1.1000000000000001</v>
      </c>
      <c r="T64" s="187"/>
      <c r="U64" s="188"/>
      <c r="V64" s="187"/>
      <c r="W64" s="188"/>
      <c r="X64" s="187"/>
      <c r="Y64" s="188"/>
      <c r="Z64" s="187"/>
      <c r="AA64" s="188"/>
      <c r="AB64" s="187"/>
      <c r="AC64" s="188"/>
      <c r="AD64" s="187"/>
      <c r="AE64" s="188"/>
      <c r="AF64" s="187"/>
      <c r="AG64" s="188"/>
      <c r="AH64" s="187"/>
      <c r="AI64" s="188"/>
      <c r="AJ64" s="189">
        <v>1.1000000000000001</v>
      </c>
      <c r="AK64" s="190">
        <v>1</v>
      </c>
      <c r="AL64" s="189">
        <v>1.1000000000000001</v>
      </c>
      <c r="AM64" s="190">
        <v>1</v>
      </c>
      <c r="AN64" s="189">
        <v>1.1000000000000001</v>
      </c>
      <c r="AO64" s="190">
        <v>1</v>
      </c>
      <c r="AP64" s="189">
        <v>1.1000000000000001</v>
      </c>
      <c r="AQ64" s="190">
        <v>1</v>
      </c>
      <c r="AR64" s="189">
        <v>1.1000000000000001</v>
      </c>
      <c r="AS64" s="190">
        <v>1</v>
      </c>
      <c r="AT64" s="189">
        <v>1.1000000000000001</v>
      </c>
      <c r="AU64" s="190">
        <v>1</v>
      </c>
      <c r="AV64" s="224">
        <v>1.1000000000000001</v>
      </c>
      <c r="AW64" s="190">
        <v>1</v>
      </c>
      <c r="AX64" s="189">
        <v>1.1000000000000001</v>
      </c>
      <c r="AY64" s="190">
        <v>1</v>
      </c>
      <c r="AZ64" s="189">
        <v>1.1000000000000001</v>
      </c>
      <c r="BA64" s="190">
        <v>1</v>
      </c>
      <c r="BB64" s="189">
        <v>1.1000000000000001</v>
      </c>
      <c r="BC64" s="190">
        <v>1</v>
      </c>
      <c r="BD64" s="189">
        <v>1.1000000000000001</v>
      </c>
      <c r="BE64" s="190">
        <v>1</v>
      </c>
      <c r="BF64" s="189">
        <v>1.1000000000000001</v>
      </c>
      <c r="BG64" s="190">
        <v>1</v>
      </c>
      <c r="BH64" s="189">
        <v>1.1000000000000001</v>
      </c>
      <c r="BI64" s="190">
        <v>1</v>
      </c>
      <c r="BJ64" s="187"/>
      <c r="BK64" s="191"/>
      <c r="BL64" s="192" t="s">
        <v>180</v>
      </c>
      <c r="BM64" s="144" t="s">
        <v>181</v>
      </c>
    </row>
    <row r="65" spans="1:65" s="25" customFormat="1">
      <c r="A65" s="182" t="s">
        <v>122</v>
      </c>
      <c r="B65" s="193" t="s">
        <v>182</v>
      </c>
      <c r="C65" s="184">
        <v>37</v>
      </c>
      <c r="D65" s="185" t="s">
        <v>183</v>
      </c>
      <c r="E65" s="194">
        <v>33</v>
      </c>
      <c r="F65" s="195">
        <v>33</v>
      </c>
      <c r="G65" s="195">
        <v>33</v>
      </c>
      <c r="H65" s="195">
        <v>33</v>
      </c>
      <c r="I65" s="195">
        <v>8.9</v>
      </c>
      <c r="J65" s="195">
        <v>0</v>
      </c>
      <c r="K65" s="195">
        <v>33</v>
      </c>
      <c r="L65" s="196">
        <v>27.6</v>
      </c>
      <c r="M65" s="197">
        <v>26.4</v>
      </c>
      <c r="N65" s="197">
        <v>26.8</v>
      </c>
      <c r="O65" s="186">
        <v>33</v>
      </c>
      <c r="P65" s="186">
        <v>32.5</v>
      </c>
      <c r="Q65" s="186">
        <v>33</v>
      </c>
      <c r="R65" s="186">
        <v>32.954999999999998</v>
      </c>
      <c r="S65" s="186">
        <v>4.2130000000000001</v>
      </c>
      <c r="T65" s="187"/>
      <c r="U65" s="188"/>
      <c r="V65" s="187"/>
      <c r="W65" s="188"/>
      <c r="X65" s="187"/>
      <c r="Y65" s="188"/>
      <c r="Z65" s="187"/>
      <c r="AA65" s="188"/>
      <c r="AB65" s="187"/>
      <c r="AC65" s="188"/>
      <c r="AD65" s="187"/>
      <c r="AE65" s="188"/>
      <c r="AF65" s="187"/>
      <c r="AG65" s="188"/>
      <c r="AH65" s="187"/>
      <c r="AI65" s="188"/>
      <c r="AJ65" s="198">
        <v>0</v>
      </c>
      <c r="AK65" s="199"/>
      <c r="AL65" s="198">
        <v>0</v>
      </c>
      <c r="AM65" s="199"/>
      <c r="AN65" s="198">
        <v>0</v>
      </c>
      <c r="AO65" s="199"/>
      <c r="AP65" s="198">
        <v>0</v>
      </c>
      <c r="AQ65" s="199"/>
      <c r="AR65" s="198">
        <v>7.4999999999999997E-2</v>
      </c>
      <c r="AS65" s="199">
        <v>1</v>
      </c>
      <c r="AT65" s="198">
        <v>0.73199999999999998</v>
      </c>
      <c r="AU65" s="199">
        <v>1</v>
      </c>
      <c r="AV65" s="198">
        <v>3.19</v>
      </c>
      <c r="AW65" s="199">
        <v>0.93084330318062403</v>
      </c>
      <c r="AX65" s="198">
        <v>3.8820000000000001</v>
      </c>
      <c r="AY65" s="199">
        <v>0.92472606002858504</v>
      </c>
      <c r="AZ65" s="198">
        <v>3.8820000000000001</v>
      </c>
      <c r="BA65" s="199">
        <v>0.92472606002858504</v>
      </c>
      <c r="BB65" s="198">
        <v>3.8959999999999999</v>
      </c>
      <c r="BC65" s="199">
        <v>0.92475670543555699</v>
      </c>
      <c r="BD65" s="198">
        <v>3.8959999999999999</v>
      </c>
      <c r="BE65" s="199">
        <v>0.92475670543555699</v>
      </c>
      <c r="BF65" s="198">
        <v>3.8959999999999999</v>
      </c>
      <c r="BG65" s="199">
        <v>0.92475670543555699</v>
      </c>
      <c r="BH65" s="198">
        <v>3.8959999999999999</v>
      </c>
      <c r="BI65" s="199">
        <v>0.92475670543555699</v>
      </c>
      <c r="BJ65" s="187"/>
      <c r="BK65" s="191"/>
      <c r="BL65" s="200" t="s">
        <v>184</v>
      </c>
      <c r="BM65" s="144" t="s">
        <v>185</v>
      </c>
    </row>
    <row r="66" spans="1:65" s="25" customFormat="1" ht="25.5">
      <c r="A66" s="201" t="s">
        <v>186</v>
      </c>
      <c r="B66" s="202" t="s">
        <v>187</v>
      </c>
      <c r="C66" s="203">
        <v>40</v>
      </c>
      <c r="D66" s="204" t="s">
        <v>188</v>
      </c>
      <c r="E66" s="205">
        <v>19</v>
      </c>
      <c r="F66" s="206">
        <v>34</v>
      </c>
      <c r="G66" s="206">
        <v>34</v>
      </c>
      <c r="H66" s="206">
        <v>34</v>
      </c>
      <c r="I66" s="206">
        <v>34</v>
      </c>
      <c r="J66" s="206">
        <v>34</v>
      </c>
      <c r="K66" s="206">
        <v>34</v>
      </c>
      <c r="L66" s="207">
        <v>34</v>
      </c>
      <c r="M66" s="208">
        <v>34</v>
      </c>
      <c r="N66" s="208">
        <v>20</v>
      </c>
      <c r="O66" s="209">
        <v>20</v>
      </c>
      <c r="P66" s="186">
        <v>22.5</v>
      </c>
      <c r="Q66" s="209">
        <v>22.5</v>
      </c>
      <c r="R66" s="209">
        <v>22.5</v>
      </c>
      <c r="S66" s="209">
        <v>22.5</v>
      </c>
      <c r="T66" s="187"/>
      <c r="U66" s="188"/>
      <c r="V66" s="187"/>
      <c r="W66" s="188"/>
      <c r="X66" s="187"/>
      <c r="Y66" s="188"/>
      <c r="Z66" s="187"/>
      <c r="AA66" s="188"/>
      <c r="AB66" s="187"/>
      <c r="AC66" s="188"/>
      <c r="AD66" s="187"/>
      <c r="AE66" s="188"/>
      <c r="AF66" s="187"/>
      <c r="AG66" s="188"/>
      <c r="AH66" s="187"/>
      <c r="AI66" s="188"/>
      <c r="AJ66" s="409">
        <v>0</v>
      </c>
      <c r="AK66" s="410">
        <v>0</v>
      </c>
      <c r="AL66" s="409">
        <v>0</v>
      </c>
      <c r="AM66" s="410">
        <v>0</v>
      </c>
      <c r="AN66" s="411">
        <v>0</v>
      </c>
      <c r="AO66" s="410">
        <v>0</v>
      </c>
      <c r="AP66" s="411">
        <v>0</v>
      </c>
      <c r="AQ66" s="410">
        <v>0</v>
      </c>
      <c r="AR66" s="411">
        <v>0</v>
      </c>
      <c r="AS66" s="410">
        <v>0</v>
      </c>
      <c r="AT66" s="411">
        <v>0</v>
      </c>
      <c r="AU66" s="410">
        <v>0</v>
      </c>
      <c r="AV66" s="189">
        <v>16.7</v>
      </c>
      <c r="AW66" s="218">
        <v>0.74222222222222201</v>
      </c>
      <c r="AX66" s="189">
        <v>16.600000000000001</v>
      </c>
      <c r="AY66" s="218">
        <v>0.73777777777777798</v>
      </c>
      <c r="AZ66" s="189">
        <v>16.608000000000001</v>
      </c>
      <c r="BA66" s="218">
        <v>0.73813333333333297</v>
      </c>
      <c r="BB66" s="189">
        <v>16.600000000000001</v>
      </c>
      <c r="BC66" s="218">
        <v>0.73777777777777798</v>
      </c>
      <c r="BD66" s="189">
        <v>16.600000000000001</v>
      </c>
      <c r="BE66" s="218">
        <v>0.73777777777777798</v>
      </c>
      <c r="BF66" s="189">
        <v>16.600000000000001</v>
      </c>
      <c r="BG66" s="218">
        <v>0.73777777777777798</v>
      </c>
      <c r="BH66" s="189">
        <v>16.600000000000001</v>
      </c>
      <c r="BI66" s="218">
        <v>0.73777777777777798</v>
      </c>
      <c r="BJ66" s="213"/>
      <c r="BK66" s="214"/>
      <c r="BL66" s="215" t="s">
        <v>180</v>
      </c>
      <c r="BM66" s="216" t="s">
        <v>189</v>
      </c>
    </row>
    <row r="67" spans="1:65" s="25" customFormat="1">
      <c r="A67" s="201" t="s">
        <v>190</v>
      </c>
      <c r="B67" s="202" t="s">
        <v>191</v>
      </c>
      <c r="C67" s="203">
        <v>60</v>
      </c>
      <c r="D67" s="217" t="s">
        <v>192</v>
      </c>
      <c r="E67" s="205"/>
      <c r="F67" s="206"/>
      <c r="G67" s="206"/>
      <c r="H67" s="206"/>
      <c r="I67" s="206"/>
      <c r="J67" s="206"/>
      <c r="K67" s="206"/>
      <c r="L67" s="207"/>
      <c r="M67" s="208">
        <v>5</v>
      </c>
      <c r="N67" s="208">
        <v>5</v>
      </c>
      <c r="O67" s="209">
        <v>5</v>
      </c>
      <c r="P67" s="209">
        <v>5</v>
      </c>
      <c r="Q67" s="209">
        <v>5</v>
      </c>
      <c r="R67" s="209">
        <v>5</v>
      </c>
      <c r="S67" s="209">
        <v>5</v>
      </c>
      <c r="T67" s="187"/>
      <c r="U67" s="188"/>
      <c r="V67" s="187"/>
      <c r="W67" s="188"/>
      <c r="X67" s="187"/>
      <c r="Y67" s="188"/>
      <c r="Z67" s="187"/>
      <c r="AA67" s="188"/>
      <c r="AB67" s="187"/>
      <c r="AC67" s="188"/>
      <c r="AD67" s="187"/>
      <c r="AE67" s="188"/>
      <c r="AF67" s="187"/>
      <c r="AG67" s="188"/>
      <c r="AH67" s="187"/>
      <c r="AI67" s="188"/>
      <c r="AJ67" s="186">
        <v>5</v>
      </c>
      <c r="AK67" s="218">
        <v>1</v>
      </c>
      <c r="AL67" s="189">
        <v>5</v>
      </c>
      <c r="AM67" s="218">
        <v>1</v>
      </c>
      <c r="AN67" s="189">
        <v>5</v>
      </c>
      <c r="AO67" s="218">
        <v>1</v>
      </c>
      <c r="AP67" s="189">
        <v>5</v>
      </c>
      <c r="AQ67" s="218">
        <v>1</v>
      </c>
      <c r="AR67" s="189">
        <v>5</v>
      </c>
      <c r="AS67" s="218">
        <v>1</v>
      </c>
      <c r="AT67" s="189">
        <v>5</v>
      </c>
      <c r="AU67" s="218">
        <v>1</v>
      </c>
      <c r="AV67" s="189">
        <v>5</v>
      </c>
      <c r="AW67" s="218">
        <v>1</v>
      </c>
      <c r="AX67" s="189">
        <v>5</v>
      </c>
      <c r="AY67" s="218">
        <v>1</v>
      </c>
      <c r="AZ67" s="189">
        <v>5</v>
      </c>
      <c r="BA67" s="218">
        <v>1</v>
      </c>
      <c r="BB67" s="189">
        <v>5</v>
      </c>
      <c r="BC67" s="218">
        <v>1</v>
      </c>
      <c r="BD67" s="189">
        <v>5</v>
      </c>
      <c r="BE67" s="218">
        <v>1</v>
      </c>
      <c r="BF67" s="189">
        <v>5</v>
      </c>
      <c r="BG67" s="218">
        <v>1</v>
      </c>
      <c r="BH67" s="189">
        <v>5</v>
      </c>
      <c r="BI67" s="218">
        <v>1</v>
      </c>
      <c r="BJ67" s="213"/>
      <c r="BK67" s="214"/>
      <c r="BL67" s="215" t="s">
        <v>180</v>
      </c>
      <c r="BM67" s="144" t="s">
        <v>193</v>
      </c>
    </row>
    <row r="68" spans="1:65" s="229" customFormat="1" ht="25.5">
      <c r="A68" s="201" t="s">
        <v>41</v>
      </c>
      <c r="B68" s="202" t="s">
        <v>194</v>
      </c>
      <c r="C68" s="203">
        <v>61</v>
      </c>
      <c r="D68" s="204" t="s">
        <v>195</v>
      </c>
      <c r="E68" s="205"/>
      <c r="F68" s="206"/>
      <c r="G68" s="206"/>
      <c r="H68" s="206"/>
      <c r="I68" s="206"/>
      <c r="J68" s="206"/>
      <c r="K68" s="206"/>
      <c r="L68" s="207"/>
      <c r="M68" s="208"/>
      <c r="N68" s="208"/>
      <c r="O68" s="209"/>
      <c r="P68" s="209"/>
      <c r="Q68" s="219">
        <v>2.6</v>
      </c>
      <c r="R68" s="219">
        <v>2.6</v>
      </c>
      <c r="S68" s="219">
        <v>2.6</v>
      </c>
      <c r="T68" s="187"/>
      <c r="U68" s="188"/>
      <c r="V68" s="187"/>
      <c r="W68" s="188"/>
      <c r="X68" s="187"/>
      <c r="Y68" s="188"/>
      <c r="Z68" s="187"/>
      <c r="AA68" s="188"/>
      <c r="AB68" s="187"/>
      <c r="AC68" s="188"/>
      <c r="AD68" s="187"/>
      <c r="AE68" s="188"/>
      <c r="AF68" s="221"/>
      <c r="AG68" s="222"/>
      <c r="AH68" s="221"/>
      <c r="AI68" s="222"/>
      <c r="AJ68" s="221"/>
      <c r="AK68" s="222"/>
      <c r="AL68" s="223"/>
      <c r="AM68" s="222"/>
      <c r="AN68" s="224">
        <v>2.5108999999999999</v>
      </c>
      <c r="AO68" s="218">
        <v>0.96573076923076895</v>
      </c>
      <c r="AP68" s="224">
        <v>2.0671819999999999</v>
      </c>
      <c r="AQ68" s="218">
        <v>0.79507000000000005</v>
      </c>
      <c r="AR68" s="224">
        <v>2.0671819999999999</v>
      </c>
      <c r="AS68" s="218">
        <v>0.79507000000000005</v>
      </c>
      <c r="AT68" s="224">
        <v>2.0430000000000001</v>
      </c>
      <c r="AU68" s="218">
        <v>0.785769230769231</v>
      </c>
      <c r="AV68" s="189">
        <v>1.7090000000000001</v>
      </c>
      <c r="AW68" s="218">
        <v>0.65730769230769204</v>
      </c>
      <c r="AX68" s="189">
        <v>0.89</v>
      </c>
      <c r="AY68" s="218">
        <v>0.34230769230769198</v>
      </c>
      <c r="AZ68" s="225"/>
      <c r="BA68" s="222"/>
      <c r="BB68" s="225"/>
      <c r="BC68" s="222"/>
      <c r="BD68" s="412"/>
      <c r="BE68" s="222"/>
      <c r="BF68" s="225"/>
      <c r="BG68" s="222"/>
      <c r="BH68" s="225"/>
      <c r="BI68" s="222"/>
      <c r="BJ68" s="225"/>
      <c r="BK68" s="226"/>
      <c r="BL68" s="227" t="s">
        <v>196</v>
      </c>
      <c r="BM68" s="228" t="s">
        <v>197</v>
      </c>
    </row>
    <row r="69" spans="1:65" s="25" customFormat="1" ht="72" customHeight="1">
      <c r="A69" s="230" t="s">
        <v>198</v>
      </c>
      <c r="B69" s="202" t="s">
        <v>199</v>
      </c>
      <c r="C69" s="203">
        <v>36</v>
      </c>
      <c r="D69" s="204" t="s">
        <v>100</v>
      </c>
      <c r="E69" s="205"/>
      <c r="F69" s="206">
        <v>48</v>
      </c>
      <c r="G69" s="206">
        <v>48</v>
      </c>
      <c r="H69" s="206">
        <v>48</v>
      </c>
      <c r="I69" s="206">
        <v>48</v>
      </c>
      <c r="J69" s="206">
        <v>48</v>
      </c>
      <c r="K69" s="206">
        <v>48</v>
      </c>
      <c r="L69" s="207">
        <v>48</v>
      </c>
      <c r="M69" s="208">
        <v>48</v>
      </c>
      <c r="N69" s="208">
        <v>48</v>
      </c>
      <c r="O69" s="209">
        <v>48</v>
      </c>
      <c r="P69" s="209">
        <v>48</v>
      </c>
      <c r="Q69" s="209">
        <v>48</v>
      </c>
      <c r="R69" s="209">
        <v>48</v>
      </c>
      <c r="S69" s="209">
        <v>48</v>
      </c>
      <c r="T69" s="189">
        <v>10</v>
      </c>
      <c r="U69" s="218">
        <v>1</v>
      </c>
      <c r="V69" s="189">
        <v>5</v>
      </c>
      <c r="W69" s="218">
        <v>1</v>
      </c>
      <c r="X69" s="223"/>
      <c r="Y69" s="222"/>
      <c r="Z69" s="187"/>
      <c r="AA69" s="188"/>
      <c r="AB69" s="187"/>
      <c r="AC69" s="188"/>
      <c r="AD69" s="189">
        <v>48</v>
      </c>
      <c r="AE69" s="218">
        <v>1</v>
      </c>
      <c r="AF69" s="189">
        <v>48</v>
      </c>
      <c r="AG69" s="218">
        <v>1</v>
      </c>
      <c r="AH69" s="189">
        <v>48</v>
      </c>
      <c r="AI69" s="218">
        <v>1</v>
      </c>
      <c r="AJ69" s="189">
        <v>48</v>
      </c>
      <c r="AK69" s="218">
        <v>1</v>
      </c>
      <c r="AL69" s="189">
        <v>48</v>
      </c>
      <c r="AM69" s="218">
        <v>1</v>
      </c>
      <c r="AN69" s="189">
        <v>47.179000000000002</v>
      </c>
      <c r="AO69" s="218">
        <v>0.98289583333333297</v>
      </c>
      <c r="AP69" s="189">
        <v>41.39</v>
      </c>
      <c r="AQ69" s="218">
        <v>0.86229166666666701</v>
      </c>
      <c r="AR69" s="189">
        <v>35.298999999999999</v>
      </c>
      <c r="AS69" s="218">
        <v>0.73539583333333303</v>
      </c>
      <c r="AT69" s="189">
        <v>29.135999999999999</v>
      </c>
      <c r="AU69" s="218">
        <v>0.60699999999999998</v>
      </c>
      <c r="AV69" s="189">
        <v>22.48</v>
      </c>
      <c r="AW69" s="218">
        <v>0.46833333333333299</v>
      </c>
      <c r="AX69" s="189">
        <v>21.21</v>
      </c>
      <c r="AY69" s="218">
        <v>0.44187500000000002</v>
      </c>
      <c r="AZ69" s="189">
        <v>21.21</v>
      </c>
      <c r="BA69" s="218">
        <v>0.44187500000000002</v>
      </c>
      <c r="BB69" s="189">
        <v>21.21</v>
      </c>
      <c r="BC69" s="218">
        <v>0.44187500000000002</v>
      </c>
      <c r="BD69" s="189">
        <v>21.21</v>
      </c>
      <c r="BE69" s="218">
        <v>0.44187500000000002</v>
      </c>
      <c r="BF69" s="189">
        <v>21.21</v>
      </c>
      <c r="BG69" s="218">
        <v>0.44187500000000002</v>
      </c>
      <c r="BH69" s="189">
        <v>21.21</v>
      </c>
      <c r="BI69" s="218">
        <v>0.44187500000000002</v>
      </c>
      <c r="BJ69" s="189">
        <v>21.21</v>
      </c>
      <c r="BK69" s="218">
        <v>0.44187500000000002</v>
      </c>
      <c r="BL69" s="215" t="s">
        <v>44</v>
      </c>
      <c r="BM69" s="216" t="s">
        <v>200</v>
      </c>
    </row>
    <row r="70" spans="1:65" s="25" customFormat="1">
      <c r="A70" s="201" t="s">
        <v>74</v>
      </c>
      <c r="B70" s="202" t="s">
        <v>201</v>
      </c>
      <c r="C70" s="203">
        <v>41</v>
      </c>
      <c r="D70" s="217" t="s">
        <v>202</v>
      </c>
      <c r="E70" s="205">
        <v>46</v>
      </c>
      <c r="F70" s="206">
        <v>46</v>
      </c>
      <c r="G70" s="206">
        <v>46</v>
      </c>
      <c r="H70" s="206">
        <v>46</v>
      </c>
      <c r="I70" s="206">
        <v>46</v>
      </c>
      <c r="J70" s="206">
        <v>46</v>
      </c>
      <c r="K70" s="206">
        <v>46</v>
      </c>
      <c r="L70" s="207">
        <v>46</v>
      </c>
      <c r="M70" s="208">
        <v>46</v>
      </c>
      <c r="N70" s="208">
        <v>46</v>
      </c>
      <c r="O70" s="209">
        <v>46</v>
      </c>
      <c r="P70" s="209">
        <v>42</v>
      </c>
      <c r="Q70" s="209">
        <v>53</v>
      </c>
      <c r="R70" s="209">
        <v>53</v>
      </c>
      <c r="S70" s="209">
        <v>53.23</v>
      </c>
      <c r="T70" s="187"/>
      <c r="U70" s="188"/>
      <c r="V70" s="187"/>
      <c r="W70" s="188"/>
      <c r="X70" s="187"/>
      <c r="Y70" s="188"/>
      <c r="Z70" s="187"/>
      <c r="AA70" s="188"/>
      <c r="AB70" s="187"/>
      <c r="AC70" s="188"/>
      <c r="AD70" s="187"/>
      <c r="AE70" s="188"/>
      <c r="AF70" s="187"/>
      <c r="AG70" s="188"/>
      <c r="AH70" s="187"/>
      <c r="AI70" s="188"/>
      <c r="AJ70" s="186">
        <v>53.23</v>
      </c>
      <c r="AK70" s="218">
        <v>1</v>
      </c>
      <c r="AL70" s="186">
        <v>53.23</v>
      </c>
      <c r="AM70" s="218">
        <v>1</v>
      </c>
      <c r="AN70" s="186">
        <v>53.23</v>
      </c>
      <c r="AO70" s="218">
        <v>1</v>
      </c>
      <c r="AP70" s="189">
        <v>53.23</v>
      </c>
      <c r="AQ70" s="218">
        <v>1</v>
      </c>
      <c r="AR70" s="189">
        <v>50.506599999999999</v>
      </c>
      <c r="AS70" s="218">
        <v>0.94883712192372704</v>
      </c>
      <c r="AT70" s="189">
        <v>48.2</v>
      </c>
      <c r="AU70" s="218">
        <v>0.90550441480368205</v>
      </c>
      <c r="AV70" s="189">
        <v>47.262279999999997</v>
      </c>
      <c r="AW70" s="218">
        <v>0.88788803306406205</v>
      </c>
      <c r="AX70" s="189">
        <v>47.262279999999997</v>
      </c>
      <c r="AY70" s="218">
        <v>0.88788803306406205</v>
      </c>
      <c r="AZ70" s="189">
        <v>47.262279999999997</v>
      </c>
      <c r="BA70" s="218">
        <v>0.88788803306406205</v>
      </c>
      <c r="BB70" s="189">
        <v>47.262279999999997</v>
      </c>
      <c r="BC70" s="218">
        <v>0.88788803306406205</v>
      </c>
      <c r="BD70" s="189">
        <v>47.262279999999997</v>
      </c>
      <c r="BE70" s="218">
        <v>0.88788803306406205</v>
      </c>
      <c r="BF70" s="189">
        <v>47.262279999999997</v>
      </c>
      <c r="BG70" s="218">
        <v>0.88788803306406205</v>
      </c>
      <c r="BH70" s="189">
        <v>47.262279999999997</v>
      </c>
      <c r="BI70" s="218">
        <v>0.88788803306406205</v>
      </c>
      <c r="BJ70" s="213"/>
      <c r="BK70" s="214"/>
      <c r="BL70" s="200" t="s">
        <v>203</v>
      </c>
      <c r="BM70" s="216" t="s">
        <v>204</v>
      </c>
    </row>
    <row r="71" spans="1:65" s="25" customFormat="1">
      <c r="A71" s="231" t="s">
        <v>74</v>
      </c>
      <c r="B71" s="232" t="s">
        <v>205</v>
      </c>
      <c r="C71" s="233">
        <v>45</v>
      </c>
      <c r="D71" s="234" t="s">
        <v>206</v>
      </c>
      <c r="E71" s="235"/>
      <c r="F71" s="236">
        <v>5</v>
      </c>
      <c r="G71" s="236">
        <v>5</v>
      </c>
      <c r="H71" s="236">
        <v>5</v>
      </c>
      <c r="I71" s="236">
        <v>5</v>
      </c>
      <c r="J71" s="236">
        <v>5</v>
      </c>
      <c r="K71" s="236">
        <v>5</v>
      </c>
      <c r="L71" s="237">
        <v>5</v>
      </c>
      <c r="M71" s="238">
        <v>5</v>
      </c>
      <c r="N71" s="238">
        <v>5</v>
      </c>
      <c r="O71" s="239">
        <v>5</v>
      </c>
      <c r="P71" s="209">
        <v>11</v>
      </c>
      <c r="Q71" s="239">
        <v>8.39</v>
      </c>
      <c r="R71" s="239">
        <v>8.39</v>
      </c>
      <c r="S71" s="239">
        <v>8.39</v>
      </c>
      <c r="T71" s="187"/>
      <c r="U71" s="188"/>
      <c r="V71" s="187"/>
      <c r="W71" s="188"/>
      <c r="X71" s="187"/>
      <c r="Y71" s="188"/>
      <c r="Z71" s="187"/>
      <c r="AA71" s="188"/>
      <c r="AB71" s="187"/>
      <c r="AC71" s="188"/>
      <c r="AD71" s="187"/>
      <c r="AE71" s="188"/>
      <c r="AF71" s="187"/>
      <c r="AG71" s="188"/>
      <c r="AH71" s="187"/>
      <c r="AI71" s="188"/>
      <c r="AJ71" s="221"/>
      <c r="AK71" s="222"/>
      <c r="AL71" s="241"/>
      <c r="AM71" s="222"/>
      <c r="AN71" s="241"/>
      <c r="AO71" s="222"/>
      <c r="AP71" s="241"/>
      <c r="AQ71" s="222"/>
      <c r="AR71" s="241"/>
      <c r="AS71" s="222"/>
      <c r="AT71" s="242">
        <v>8.39</v>
      </c>
      <c r="AU71" s="218">
        <v>1</v>
      </c>
      <c r="AV71" s="413">
        <v>8.2129999999999992</v>
      </c>
      <c r="AW71" s="218">
        <v>0.97890345649582799</v>
      </c>
      <c r="AX71" s="413">
        <v>8.2100000000000009</v>
      </c>
      <c r="AY71" s="218">
        <v>0.97854588796185904</v>
      </c>
      <c r="AZ71" s="413">
        <v>8.2129999999999992</v>
      </c>
      <c r="BA71" s="218">
        <v>0.97890345649582799</v>
      </c>
      <c r="BB71" s="413">
        <v>8.2129999999999992</v>
      </c>
      <c r="BC71" s="218">
        <v>0.97890345649582799</v>
      </c>
      <c r="BD71" s="413">
        <v>8.2100000000000009</v>
      </c>
      <c r="BE71" s="218">
        <v>0.97854588796185904</v>
      </c>
      <c r="BF71" s="413">
        <v>8.2100000000000009</v>
      </c>
      <c r="BG71" s="218">
        <v>0.97854588796185904</v>
      </c>
      <c r="BH71" s="413">
        <v>8.2136899999999997</v>
      </c>
      <c r="BI71" s="218">
        <v>0.97898569725864104</v>
      </c>
      <c r="BJ71" s="243"/>
      <c r="BK71" s="244"/>
      <c r="BL71" s="245" t="s">
        <v>203</v>
      </c>
      <c r="BM71" s="246" t="s">
        <v>207</v>
      </c>
    </row>
    <row r="72" spans="1:65" s="25" customFormat="1" ht="9" customHeight="1">
      <c r="A72" s="247"/>
      <c r="B72" s="248"/>
      <c r="C72" s="248"/>
      <c r="D72" s="249"/>
      <c r="E72" s="250"/>
      <c r="F72" s="251"/>
      <c r="G72" s="251"/>
      <c r="H72" s="251"/>
      <c r="I72" s="251"/>
      <c r="J72" s="251"/>
      <c r="K72" s="251"/>
      <c r="L72" s="252"/>
      <c r="M72" s="253"/>
      <c r="N72" s="253"/>
      <c r="O72" s="253"/>
      <c r="P72" s="253"/>
      <c r="Q72" s="253"/>
      <c r="R72" s="253"/>
      <c r="S72" s="253"/>
      <c r="T72" s="254"/>
      <c r="U72" s="255"/>
      <c r="V72" s="254"/>
      <c r="W72" s="255"/>
      <c r="X72" s="254"/>
      <c r="Y72" s="255"/>
      <c r="Z72" s="254"/>
      <c r="AA72" s="255"/>
      <c r="AB72" s="254"/>
      <c r="AC72" s="255"/>
      <c r="AD72" s="254"/>
      <c r="AE72" s="255"/>
      <c r="AF72" s="254"/>
      <c r="AG72" s="255"/>
      <c r="AH72" s="254"/>
      <c r="AI72" s="255"/>
      <c r="AJ72" s="254"/>
      <c r="AK72" s="255"/>
      <c r="AL72" s="254"/>
      <c r="AM72" s="255"/>
      <c r="AN72" s="254"/>
      <c r="AO72" s="255"/>
      <c r="AP72" s="254"/>
      <c r="AQ72" s="255"/>
      <c r="AR72" s="254"/>
      <c r="AS72" s="255"/>
      <c r="AT72" s="254"/>
      <c r="AU72" s="255"/>
      <c r="AV72" s="254"/>
      <c r="AW72" s="255"/>
      <c r="AX72" s="254"/>
      <c r="AY72" s="255"/>
      <c r="AZ72" s="254"/>
      <c r="BA72" s="255"/>
      <c r="BB72" s="254"/>
      <c r="BC72" s="255"/>
      <c r="BD72" s="254"/>
      <c r="BE72" s="255"/>
      <c r="BF72" s="254"/>
      <c r="BG72" s="255"/>
      <c r="BH72" s="254"/>
      <c r="BI72" s="255"/>
      <c r="BJ72" s="254"/>
      <c r="BK72" s="255"/>
      <c r="BL72" s="256"/>
      <c r="BM72" s="257"/>
    </row>
    <row r="73" spans="1:65" s="266" customFormat="1">
      <c r="A73" s="422" t="s">
        <v>208</v>
      </c>
      <c r="B73" s="422"/>
      <c r="C73" s="258"/>
      <c r="D73" s="259"/>
      <c r="E73" s="260">
        <v>98</v>
      </c>
      <c r="F73" s="260">
        <v>166</v>
      </c>
      <c r="G73" s="260">
        <v>166</v>
      </c>
      <c r="H73" s="260">
        <v>166</v>
      </c>
      <c r="I73" s="260">
        <v>141.9</v>
      </c>
      <c r="J73" s="260">
        <v>133</v>
      </c>
      <c r="K73" s="260">
        <v>166</v>
      </c>
      <c r="L73" s="260">
        <v>160.6</v>
      </c>
      <c r="M73" s="261">
        <v>164.4</v>
      </c>
      <c r="N73" s="261">
        <v>150.80000000000001</v>
      </c>
      <c r="O73" s="261">
        <v>157</v>
      </c>
      <c r="P73" s="261">
        <v>161</v>
      </c>
      <c r="Q73" s="261">
        <v>173.59</v>
      </c>
      <c r="R73" s="261">
        <v>173.54499999999999</v>
      </c>
      <c r="S73" s="261">
        <v>145.03299999999999</v>
      </c>
      <c r="T73" s="263"/>
      <c r="U73" s="264"/>
      <c r="V73" s="263"/>
      <c r="W73" s="264"/>
      <c r="X73" s="263"/>
      <c r="Y73" s="264"/>
      <c r="Z73" s="263"/>
      <c r="AA73" s="264"/>
      <c r="AB73" s="263"/>
      <c r="AC73" s="264"/>
      <c r="AD73" s="261">
        <v>48</v>
      </c>
      <c r="AE73" s="265">
        <v>1</v>
      </c>
      <c r="AF73" s="261">
        <v>48</v>
      </c>
      <c r="AG73" s="265">
        <v>1</v>
      </c>
      <c r="AH73" s="261">
        <v>48</v>
      </c>
      <c r="AI73" s="265">
        <v>1</v>
      </c>
      <c r="AJ73" s="261">
        <v>107.33</v>
      </c>
      <c r="AK73" s="265">
        <v>1</v>
      </c>
      <c r="AL73" s="261">
        <v>107.33</v>
      </c>
      <c r="AM73" s="265">
        <v>1</v>
      </c>
      <c r="AN73" s="261">
        <v>109.01990000000001</v>
      </c>
      <c r="AO73" s="265">
        <v>0.99172109524242702</v>
      </c>
      <c r="AP73" s="261">
        <v>102.787182</v>
      </c>
      <c r="AQ73" s="265">
        <v>0.935023942508869</v>
      </c>
      <c r="AR73" s="261">
        <v>94.047781999999998</v>
      </c>
      <c r="AS73" s="265">
        <v>0.85494097541020797</v>
      </c>
      <c r="AT73" s="261">
        <v>94.600999999999999</v>
      </c>
      <c r="AU73" s="265">
        <v>0.79461915801498495</v>
      </c>
      <c r="AV73" s="261">
        <v>105.65428</v>
      </c>
      <c r="AW73" s="265">
        <v>0.73245391585266895</v>
      </c>
      <c r="AX73" s="261">
        <v>104.15428</v>
      </c>
      <c r="AY73" s="265">
        <v>0.71821622143457997</v>
      </c>
      <c r="AZ73" s="261">
        <v>103.27528</v>
      </c>
      <c r="BA73" s="265">
        <v>0.72515608982010704</v>
      </c>
      <c r="BB73" s="261">
        <v>103.28128</v>
      </c>
      <c r="BC73" s="265">
        <v>0.71212262036915697</v>
      </c>
      <c r="BD73" s="261">
        <v>103.27828</v>
      </c>
      <c r="BE73" s="265">
        <v>0.71210193542159395</v>
      </c>
      <c r="BF73" s="261">
        <v>103.27828</v>
      </c>
      <c r="BG73" s="265">
        <v>0.71210193542159395</v>
      </c>
      <c r="BH73" s="261">
        <v>103.28197</v>
      </c>
      <c r="BI73" s="265">
        <v>0.71212737790709701</v>
      </c>
      <c r="BJ73" s="263"/>
      <c r="BK73" s="264"/>
      <c r="BM73" s="267"/>
    </row>
    <row r="74" spans="1:65">
      <c r="AP74" s="51"/>
    </row>
    <row r="75" spans="1:65" ht="89.25" customHeight="1">
      <c r="A75" s="423" t="s">
        <v>356</v>
      </c>
      <c r="B75" s="423"/>
      <c r="C75" s="423"/>
      <c r="D75" s="423"/>
      <c r="AJ75" s="168">
        <v>0</v>
      </c>
      <c r="AK75" s="168"/>
      <c r="AL75" s="168">
        <v>0</v>
      </c>
      <c r="AM75" s="168"/>
      <c r="AN75" s="168">
        <v>-1.6899000000000099</v>
      </c>
      <c r="AO75" s="168"/>
      <c r="AP75" s="167">
        <v>4.5428179999999996</v>
      </c>
      <c r="AQ75" s="168"/>
      <c r="AR75" s="168">
        <v>13.282218</v>
      </c>
      <c r="AS75" s="168"/>
      <c r="AT75" s="168">
        <v>12.728999999999999</v>
      </c>
      <c r="AU75" s="168"/>
      <c r="AV75" s="168">
        <v>1.6757200000000001</v>
      </c>
      <c r="AW75" s="168"/>
      <c r="AX75" s="168">
        <v>3.1757200000000001</v>
      </c>
      <c r="AY75" s="168"/>
      <c r="AZ75" s="168">
        <v>4.0547200000000201</v>
      </c>
      <c r="BA75" s="168"/>
      <c r="BB75" s="167">
        <v>4.0487200000000003</v>
      </c>
      <c r="BC75" s="168"/>
      <c r="BD75" s="168">
        <v>4.0517200000000004</v>
      </c>
      <c r="BE75" s="168"/>
      <c r="BF75" s="168">
        <v>4.0517200000000004</v>
      </c>
      <c r="BG75" s="168"/>
      <c r="BH75" s="168">
        <v>4.0480299999999998</v>
      </c>
      <c r="BI75" s="168"/>
      <c r="BJ75" s="168">
        <v>107.33</v>
      </c>
      <c r="BL75" s="162" t="s">
        <v>210</v>
      </c>
    </row>
    <row r="76" spans="1:65">
      <c r="AL76" s="167"/>
      <c r="AM76" s="167"/>
      <c r="AN76" s="167"/>
      <c r="AO76" s="167"/>
      <c r="AP76" s="167">
        <v>4.5428179999999996</v>
      </c>
      <c r="AQ76" s="167"/>
      <c r="AR76" s="167"/>
      <c r="AS76" s="167"/>
      <c r="AT76" s="167"/>
      <c r="AU76" s="167"/>
      <c r="AV76" s="167">
        <v>-2.8670979999999999</v>
      </c>
      <c r="AW76" s="167"/>
      <c r="AX76" s="167"/>
      <c r="AY76" s="167"/>
      <c r="AZ76" s="167"/>
      <c r="BA76" s="167"/>
      <c r="BB76" s="167">
        <v>2.3730000000000002</v>
      </c>
      <c r="BC76" s="167"/>
      <c r="BD76" s="167"/>
      <c r="BE76" s="167"/>
      <c r="BF76" s="167"/>
      <c r="BG76" s="167"/>
      <c r="BH76" s="167">
        <v>-6.9000000000585303E-4</v>
      </c>
      <c r="BI76" s="167"/>
      <c r="BL76" s="162" t="s">
        <v>160</v>
      </c>
    </row>
    <row r="77" spans="1:65" ht="12.75" customHeight="1">
      <c r="A77" s="424" t="s">
        <v>357</v>
      </c>
      <c r="B77" s="424"/>
      <c r="AX77" s="268"/>
    </row>
    <row r="78" spans="1:65">
      <c r="A78" s="424"/>
      <c r="B78" s="424"/>
      <c r="BL78" s="269"/>
    </row>
    <row r="79" spans="1:65">
      <c r="A79" s="424"/>
      <c r="B79" s="424"/>
    </row>
    <row r="80" spans="1:65">
      <c r="A80" s="424"/>
      <c r="B80" s="424"/>
    </row>
    <row r="81" spans="1:2">
      <c r="A81" s="424"/>
      <c r="B81" s="424"/>
    </row>
    <row r="82" spans="1:2">
      <c r="A82" s="424"/>
      <c r="B82" s="424"/>
    </row>
    <row r="122" spans="65:65">
      <c r="BM122" s="12" t="s">
        <v>212</v>
      </c>
    </row>
  </sheetData>
  <mergeCells count="8">
    <mergeCell ref="A73:B73"/>
    <mergeCell ref="A75:D75"/>
    <mergeCell ref="A77:B82"/>
    <mergeCell ref="A14:B14"/>
    <mergeCell ref="A31:B31"/>
    <mergeCell ref="A43:B43"/>
    <mergeCell ref="A58:B58"/>
    <mergeCell ref="A60:B6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6"/>
  <sheetViews>
    <sheetView zoomScaleNormal="100" workbookViewId="0">
      <selection activeCell="D18" sqref="D18"/>
    </sheetView>
  </sheetViews>
  <sheetFormatPr baseColWidth="10" defaultColWidth="13.7109375" defaultRowHeight="12.75"/>
  <cols>
    <col min="1" max="1" width="30.42578125" customWidth="1"/>
    <col min="2" max="2" width="9.28515625" style="9" customWidth="1"/>
  </cols>
  <sheetData>
    <row r="1" spans="1:4">
      <c r="A1" s="14" t="s">
        <v>20</v>
      </c>
      <c r="B1" s="14" t="s">
        <v>21</v>
      </c>
      <c r="C1" t="s">
        <v>358</v>
      </c>
      <c r="D1" t="s">
        <v>359</v>
      </c>
    </row>
    <row r="2" spans="1:4">
      <c r="A2" s="27" t="s">
        <v>42</v>
      </c>
      <c r="B2" s="28">
        <v>16</v>
      </c>
      <c r="C2" t="s">
        <v>360</v>
      </c>
    </row>
    <row r="3" spans="1:4">
      <c r="A3" s="40" t="s">
        <v>101</v>
      </c>
      <c r="B3" s="41">
        <v>28</v>
      </c>
      <c r="C3" t="s">
        <v>361</v>
      </c>
    </row>
    <row r="4" spans="1:4">
      <c r="A4" s="40" t="s">
        <v>45</v>
      </c>
      <c r="B4" s="41">
        <v>22</v>
      </c>
      <c r="C4" t="s">
        <v>362</v>
      </c>
    </row>
    <row r="5" spans="1:4">
      <c r="A5" s="40" t="s">
        <v>47</v>
      </c>
      <c r="B5" s="41">
        <v>19</v>
      </c>
      <c r="C5" t="s">
        <v>363</v>
      </c>
    </row>
    <row r="6" spans="1:4">
      <c r="A6" s="40" t="s">
        <v>75</v>
      </c>
      <c r="B6" s="41">
        <v>9</v>
      </c>
      <c r="C6" t="s">
        <v>364</v>
      </c>
    </row>
    <row r="7" spans="1:4">
      <c r="A7" s="40" t="s">
        <v>127</v>
      </c>
      <c r="B7" s="41">
        <v>10</v>
      </c>
      <c r="C7" t="s">
        <v>365</v>
      </c>
    </row>
    <row r="8" spans="1:4">
      <c r="A8" s="40" t="s">
        <v>109</v>
      </c>
      <c r="B8" s="41">
        <v>32</v>
      </c>
      <c r="C8" t="s">
        <v>366</v>
      </c>
    </row>
    <row r="9" spans="1:4">
      <c r="A9" s="40" t="s">
        <v>78</v>
      </c>
      <c r="B9" s="41">
        <v>23</v>
      </c>
      <c r="C9" t="s">
        <v>367</v>
      </c>
    </row>
    <row r="10" spans="1:4">
      <c r="A10" s="40" t="s">
        <v>50</v>
      </c>
      <c r="B10" s="41">
        <v>44</v>
      </c>
      <c r="C10" t="s">
        <v>368</v>
      </c>
    </row>
    <row r="11" spans="1:4">
      <c r="A11" s="40" t="s">
        <v>131</v>
      </c>
      <c r="B11" s="41">
        <v>8</v>
      </c>
      <c r="C11" t="s">
        <v>369</v>
      </c>
    </row>
    <row r="12" spans="1:4">
      <c r="A12" s="40" t="s">
        <v>123</v>
      </c>
      <c r="B12" s="41">
        <v>3</v>
      </c>
      <c r="C12" t="s">
        <v>370</v>
      </c>
    </row>
    <row r="13" spans="1:4">
      <c r="A13" s="53" t="s">
        <v>62</v>
      </c>
      <c r="B13" s="54">
        <v>62</v>
      </c>
      <c r="C13" t="s">
        <v>371</v>
      </c>
    </row>
    <row r="14" spans="1:4">
      <c r="A14" s="40" t="s">
        <v>60</v>
      </c>
      <c r="B14" s="41">
        <v>26</v>
      </c>
      <c r="C14" t="s">
        <v>372</v>
      </c>
    </row>
    <row r="15" spans="1:4">
      <c r="A15" s="183" t="s">
        <v>182</v>
      </c>
      <c r="B15" s="184">
        <v>37</v>
      </c>
      <c r="C15" t="s">
        <v>373</v>
      </c>
    </row>
    <row r="16" spans="1:4">
      <c r="A16" s="40" t="s">
        <v>80</v>
      </c>
      <c r="B16" s="41">
        <v>13</v>
      </c>
      <c r="C16" t="s">
        <v>374</v>
      </c>
    </row>
    <row r="17" spans="1:3">
      <c r="A17" s="40" t="s">
        <v>153</v>
      </c>
      <c r="B17" s="41" t="s">
        <v>154</v>
      </c>
      <c r="C17" t="s">
        <v>375</v>
      </c>
    </row>
    <row r="18" spans="1:3">
      <c r="A18" s="40" t="s">
        <v>83</v>
      </c>
      <c r="B18" s="41">
        <v>14</v>
      </c>
      <c r="C18" t="s">
        <v>376</v>
      </c>
    </row>
    <row r="19" spans="1:3">
      <c r="A19" s="40" t="s">
        <v>147</v>
      </c>
      <c r="B19" s="41" t="s">
        <v>148</v>
      </c>
      <c r="C19" t="s">
        <v>377</v>
      </c>
    </row>
    <row r="20" spans="1:3">
      <c r="A20" s="40" t="s">
        <v>52</v>
      </c>
      <c r="B20" s="41">
        <v>49</v>
      </c>
      <c r="C20" t="s">
        <v>378</v>
      </c>
    </row>
    <row r="21" spans="1:3">
      <c r="A21" s="40" t="s">
        <v>54</v>
      </c>
      <c r="B21" s="41">
        <v>48</v>
      </c>
      <c r="C21" t="s">
        <v>379</v>
      </c>
    </row>
    <row r="22" spans="1:3">
      <c r="A22" s="40" t="s">
        <v>134</v>
      </c>
      <c r="B22" s="41">
        <v>35</v>
      </c>
      <c r="C22" t="s">
        <v>380</v>
      </c>
    </row>
    <row r="23" spans="1:3">
      <c r="A23" s="40" t="s">
        <v>86</v>
      </c>
      <c r="B23" s="41">
        <v>42</v>
      </c>
      <c r="C23" t="s">
        <v>381</v>
      </c>
    </row>
    <row r="24" spans="1:3">
      <c r="A24" s="40" t="s">
        <v>107</v>
      </c>
      <c r="B24" s="41">
        <v>27</v>
      </c>
      <c r="C24" t="s">
        <v>382</v>
      </c>
    </row>
    <row r="25" spans="1:3">
      <c r="A25" s="40" t="s">
        <v>136</v>
      </c>
      <c r="B25" s="41">
        <v>6</v>
      </c>
      <c r="C25" t="s">
        <v>383</v>
      </c>
    </row>
    <row r="26" spans="1:3">
      <c r="A26" s="202" t="s">
        <v>194</v>
      </c>
      <c r="B26" s="203">
        <v>61</v>
      </c>
      <c r="C26" t="s">
        <v>384</v>
      </c>
    </row>
    <row r="27" spans="1:3">
      <c r="A27" s="40" t="s">
        <v>56</v>
      </c>
      <c r="B27" s="41">
        <v>18</v>
      </c>
      <c r="C27" t="s">
        <v>385</v>
      </c>
    </row>
    <row r="28" spans="1:3">
      <c r="A28" s="202" t="s">
        <v>201</v>
      </c>
      <c r="B28" s="203">
        <v>41</v>
      </c>
    </row>
    <row r="29" spans="1:3">
      <c r="A29" s="40" t="s">
        <v>103</v>
      </c>
      <c r="B29" s="41">
        <v>43</v>
      </c>
      <c r="C29" t="s">
        <v>386</v>
      </c>
    </row>
    <row r="30" spans="1:3">
      <c r="A30" s="40" t="s">
        <v>89</v>
      </c>
      <c r="B30" s="41">
        <v>30</v>
      </c>
      <c r="C30" t="s">
        <v>387</v>
      </c>
    </row>
    <row r="31" spans="1:3">
      <c r="A31" s="40" t="s">
        <v>58</v>
      </c>
      <c r="B31" s="41">
        <v>39</v>
      </c>
      <c r="C31" t="s">
        <v>388</v>
      </c>
    </row>
    <row r="32" spans="1:3">
      <c r="A32" s="232" t="s">
        <v>205</v>
      </c>
      <c r="B32" s="233">
        <v>45</v>
      </c>
      <c r="C32" t="s">
        <v>389</v>
      </c>
    </row>
    <row r="33" spans="1:4">
      <c r="A33" s="40" t="s">
        <v>90</v>
      </c>
      <c r="B33" s="41">
        <v>11</v>
      </c>
      <c r="C33" t="s">
        <v>390</v>
      </c>
    </row>
    <row r="34" spans="1:4">
      <c r="A34" s="84" t="s">
        <v>68</v>
      </c>
      <c r="B34" s="85">
        <v>1</v>
      </c>
      <c r="D34" t="s">
        <v>391</v>
      </c>
    </row>
    <row r="35" spans="1:4">
      <c r="A35" s="40" t="s">
        <v>91</v>
      </c>
      <c r="B35" s="41">
        <v>24</v>
      </c>
      <c r="C35" t="s">
        <v>392</v>
      </c>
    </row>
    <row r="36" spans="1:4">
      <c r="A36" s="40" t="s">
        <v>105</v>
      </c>
      <c r="B36" s="41">
        <v>47</v>
      </c>
      <c r="C36" t="s">
        <v>393</v>
      </c>
    </row>
    <row r="37" spans="1:4">
      <c r="A37" s="40" t="s">
        <v>59</v>
      </c>
      <c r="B37" s="41">
        <v>17</v>
      </c>
      <c r="C37" t="s">
        <v>394</v>
      </c>
    </row>
    <row r="38" spans="1:4">
      <c r="A38" s="40" t="s">
        <v>118</v>
      </c>
      <c r="B38" s="41" t="s">
        <v>119</v>
      </c>
      <c r="C38" t="s">
        <v>395</v>
      </c>
    </row>
    <row r="39" spans="1:4">
      <c r="A39" s="40" t="s">
        <v>71</v>
      </c>
      <c r="B39" s="41">
        <v>2</v>
      </c>
      <c r="C39" t="s">
        <v>396</v>
      </c>
    </row>
    <row r="40" spans="1:4">
      <c r="A40" s="40" t="s">
        <v>111</v>
      </c>
      <c r="B40" s="41">
        <v>25</v>
      </c>
      <c r="C40" t="s">
        <v>397</v>
      </c>
    </row>
    <row r="41" spans="1:4">
      <c r="A41" s="40" t="s">
        <v>92</v>
      </c>
      <c r="B41" s="41">
        <v>12</v>
      </c>
      <c r="C41" t="s">
        <v>398</v>
      </c>
    </row>
    <row r="42" spans="1:4">
      <c r="A42" s="40" t="s">
        <v>95</v>
      </c>
      <c r="B42" s="41">
        <v>38</v>
      </c>
      <c r="C42" t="s">
        <v>399</v>
      </c>
    </row>
    <row r="43" spans="1:4">
      <c r="A43" s="202" t="s">
        <v>199</v>
      </c>
      <c r="B43" s="203">
        <v>36</v>
      </c>
    </row>
    <row r="44" spans="1:4">
      <c r="A44" s="202" t="s">
        <v>191</v>
      </c>
      <c r="B44" s="203">
        <v>60</v>
      </c>
      <c r="C44" t="s">
        <v>400</v>
      </c>
    </row>
    <row r="45" spans="1:4">
      <c r="A45" s="40" t="s">
        <v>112</v>
      </c>
      <c r="B45" s="41">
        <v>29</v>
      </c>
      <c r="C45" t="s">
        <v>401</v>
      </c>
    </row>
    <row r="46" spans="1:4">
      <c r="A46" s="40" t="s">
        <v>138</v>
      </c>
      <c r="B46" s="41">
        <v>7</v>
      </c>
      <c r="C46" t="s">
        <v>402</v>
      </c>
    </row>
    <row r="47" spans="1:4">
      <c r="A47" s="40" t="s">
        <v>98</v>
      </c>
      <c r="B47" s="41">
        <v>34</v>
      </c>
      <c r="C47" t="s">
        <v>403</v>
      </c>
    </row>
    <row r="48" spans="1:4">
      <c r="A48" s="40" t="s">
        <v>141</v>
      </c>
      <c r="B48" s="41">
        <v>33</v>
      </c>
      <c r="C48" t="s">
        <v>404</v>
      </c>
    </row>
    <row r="49" spans="1:3">
      <c r="A49" s="40" t="s">
        <v>114</v>
      </c>
      <c r="B49" s="41">
        <v>15</v>
      </c>
      <c r="C49" t="s">
        <v>405</v>
      </c>
    </row>
    <row r="50" spans="1:3">
      <c r="A50" s="40" t="s">
        <v>144</v>
      </c>
      <c r="B50" s="41">
        <v>4</v>
      </c>
      <c r="C50" t="s">
        <v>406</v>
      </c>
    </row>
    <row r="51" spans="1:3">
      <c r="A51" s="53" t="s">
        <v>64</v>
      </c>
      <c r="B51" s="54">
        <v>21</v>
      </c>
      <c r="C51" t="s">
        <v>407</v>
      </c>
    </row>
    <row r="52" spans="1:3">
      <c r="A52" s="40" t="s">
        <v>116</v>
      </c>
      <c r="B52" s="41">
        <v>46</v>
      </c>
      <c r="C52" t="s">
        <v>408</v>
      </c>
    </row>
    <row r="53" spans="1:3">
      <c r="A53" s="202" t="s">
        <v>187</v>
      </c>
      <c r="B53" s="203">
        <v>40</v>
      </c>
      <c r="C53" t="s">
        <v>409</v>
      </c>
    </row>
    <row r="54" spans="1:3">
      <c r="A54" s="40" t="s">
        <v>151</v>
      </c>
      <c r="B54" s="41" t="s">
        <v>152</v>
      </c>
      <c r="C54" t="s">
        <v>410</v>
      </c>
    </row>
    <row r="55" spans="1:3">
      <c r="A55" s="183" t="s">
        <v>177</v>
      </c>
      <c r="B55" s="184" t="s">
        <v>178</v>
      </c>
      <c r="C55" t="s">
        <v>411</v>
      </c>
    </row>
    <row r="56" spans="1:3">
      <c r="A56" s="40" t="s">
        <v>146</v>
      </c>
      <c r="B56" s="41">
        <v>5</v>
      </c>
      <c r="C56" t="s">
        <v>412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"/>
  <sheetViews>
    <sheetView zoomScaleNormal="100" workbookViewId="0">
      <pane xSplit="1" topLeftCell="B1" activePane="topRight" state="frozen"/>
      <selection pane="topRight" activeCell="C11" sqref="C11"/>
    </sheetView>
  </sheetViews>
  <sheetFormatPr baseColWidth="10" defaultColWidth="12.140625" defaultRowHeight="12.75"/>
  <cols>
    <col min="1" max="1" width="27.42578125" customWidth="1"/>
  </cols>
  <sheetData>
    <row r="1" spans="1:15">
      <c r="B1" s="178">
        <v>45839</v>
      </c>
      <c r="C1" s="178">
        <v>45840</v>
      </c>
      <c r="D1" s="178">
        <v>45841</v>
      </c>
      <c r="E1" s="178">
        <v>45842</v>
      </c>
      <c r="F1" s="178">
        <v>45843</v>
      </c>
      <c r="G1" s="178">
        <v>45844</v>
      </c>
      <c r="H1" s="178">
        <v>45845</v>
      </c>
      <c r="I1" s="178">
        <v>45846</v>
      </c>
      <c r="J1" s="178">
        <v>45847</v>
      </c>
      <c r="K1" s="178">
        <v>45848</v>
      </c>
      <c r="L1" s="178">
        <v>45849</v>
      </c>
      <c r="M1" s="178">
        <v>45850</v>
      </c>
      <c r="N1" s="178">
        <v>45851</v>
      </c>
      <c r="O1" s="178">
        <v>45852</v>
      </c>
    </row>
    <row r="2" spans="1:15" ht="38.25">
      <c r="A2" s="414" t="s">
        <v>413</v>
      </c>
    </row>
    <row r="3" spans="1:15" ht="25.5">
      <c r="A3" s="414" t="s">
        <v>414</v>
      </c>
    </row>
    <row r="4" spans="1:15" ht="38.25">
      <c r="A4" s="414" t="s">
        <v>415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Lisez-moi</vt:lpstr>
      <vt:lpstr>Réserves 2025</vt:lpstr>
      <vt:lpstr>Bilan_BSH</vt:lpstr>
      <vt:lpstr>Cartographie</vt:lpstr>
      <vt:lpstr>Réserves 2024</vt:lpstr>
      <vt:lpstr>Correspondance CODE</vt:lpstr>
      <vt:lpstr>suivi_droits_acquis_Entraygues</vt:lpstr>
      <vt:lpstr>'Réserves 2025'!Excel_BuiltIn__FilterDatabase</vt:lpstr>
      <vt:lpstr>'Réserves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SEGARD Louise-Adélie</dc:creator>
  <dc:description/>
  <cp:lastModifiedBy>SEGARD Louise-Adélie</cp:lastModifiedBy>
  <cp:revision>27</cp:revision>
  <dcterms:created xsi:type="dcterms:W3CDTF">2023-10-13T16:32:54Z</dcterms:created>
  <dcterms:modified xsi:type="dcterms:W3CDTF">2025-05-12T12:35:27Z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