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REAL\5-Ecologie\3-Eau\07-Gestion_Quantitative\02-Bassin_AG\01-Suivi_et_strategies_bassin\01-Gestion_etiage\04-Suivi_etiage\01-Suivi\05-Suivi_remplissage_barrage\"/>
    </mc:Choice>
  </mc:AlternateContent>
  <xr:revisionPtr revIDLastSave="0" documentId="13_ncr:1_{28D67ACA-2019-4FD6-B849-BD77ECDD471E}" xr6:coauthVersionLast="47" xr6:coauthVersionMax="47" xr10:uidLastSave="{00000000-0000-0000-0000-000000000000}"/>
  <bookViews>
    <workbookView xWindow="25080" yWindow="-120" windowWidth="25440" windowHeight="15270" tabRatio="1000" firstSheet="1" activeTab="1" xr2:uid="{00000000-000D-0000-FFFF-FFFF00000000}"/>
  </bookViews>
  <sheets>
    <sheet name="Lisez-moi" sheetId="1" r:id="rId1"/>
    <sheet name="Réserves 2026" sheetId="2" r:id="rId2"/>
    <sheet name="Bilan_BSH" sheetId="3" r:id="rId3"/>
    <sheet name="Cartographie" sheetId="4" r:id="rId4"/>
    <sheet name="Réserves 2025" sheetId="5" r:id="rId5"/>
    <sheet name="Correspondance CODE" sheetId="6" r:id="rId6"/>
    <sheet name="suivi_droits_acquis_Entraygues" sheetId="7" r:id="rId7"/>
  </sheets>
  <definedNames>
    <definedName name="_xlnm._FilterDatabase" localSheetId="1" hidden="1">'Réserves 2026'!$A$1:$BR$1</definedName>
    <definedName name="Excel_BuiltIn__FilterDatabase" localSheetId="4">'Réserves 2025'!#REF!</definedName>
    <definedName name="Excel_BuiltIn__FilterDatabase" localSheetId="1">'Réserves 2026'!$A$1:$BO$14</definedName>
    <definedName name="_xlnm.Print_Area" localSheetId="4">'Réserves 2025'!#REF!</definedName>
    <definedName name="_xlnm.Print_Area" localSheetId="1">'Réserves 2026'!$A$1:$BN$73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6" i="2" l="1"/>
  <c r="D13" i="3"/>
  <c r="D11" i="3"/>
  <c r="D10" i="3"/>
  <c r="D9" i="3"/>
  <c r="D8" i="3"/>
  <c r="D7" i="3"/>
  <c r="D6" i="3"/>
  <c r="D5" i="3"/>
  <c r="D4" i="3"/>
  <c r="C13" i="3"/>
  <c r="C11" i="3"/>
  <c r="C10" i="3"/>
  <c r="C9" i="3"/>
  <c r="C8" i="3"/>
  <c r="C7" i="3"/>
  <c r="C6" i="3"/>
  <c r="C5" i="3"/>
  <c r="C4" i="3"/>
  <c r="B13" i="3"/>
  <c r="B11" i="3"/>
  <c r="B10" i="3"/>
  <c r="B9" i="3"/>
  <c r="B8" i="3"/>
  <c r="B7" i="3"/>
  <c r="B6" i="3"/>
  <c r="B5" i="3"/>
  <c r="B4" i="3"/>
  <c r="BM60" i="2"/>
  <c r="BM58" i="2"/>
  <c r="BM57" i="2"/>
  <c r="BM56" i="2"/>
  <c r="BM55" i="2"/>
  <c r="BM54" i="2"/>
  <c r="BM53" i="2"/>
  <c r="BM52" i="2"/>
  <c r="BM51" i="2"/>
  <c r="BM50" i="2"/>
  <c r="BM49" i="2"/>
  <c r="BM48" i="2"/>
  <c r="BM47" i="2"/>
  <c r="BM45" i="2"/>
  <c r="BM43" i="2"/>
  <c r="BM42" i="2"/>
  <c r="BM41" i="2"/>
  <c r="BM40" i="2"/>
  <c r="BM39" i="2"/>
  <c r="BM38" i="2"/>
  <c r="BM37" i="2"/>
  <c r="BM36" i="2"/>
  <c r="BM35" i="2"/>
  <c r="BM34" i="2"/>
  <c r="BM33" i="2"/>
  <c r="BM31" i="2"/>
  <c r="BM30" i="2"/>
  <c r="BM29" i="2"/>
  <c r="BM28" i="2"/>
  <c r="BM27" i="2"/>
  <c r="BM26" i="2"/>
  <c r="BM25" i="2"/>
  <c r="BM24" i="2"/>
  <c r="BM23" i="2"/>
  <c r="BM22" i="2"/>
  <c r="BM21" i="2"/>
  <c r="BM20" i="2"/>
  <c r="BM18" i="2"/>
  <c r="BM16" i="2"/>
  <c r="BM14" i="2"/>
  <c r="BM13" i="2"/>
  <c r="BM12" i="2"/>
  <c r="BM11" i="2"/>
  <c r="BM10" i="2"/>
  <c r="BM9" i="2"/>
  <c r="BM8" i="2"/>
  <c r="BM7" i="2"/>
  <c r="BM6" i="2"/>
  <c r="BM5" i="2"/>
  <c r="BM4" i="2"/>
  <c r="BM3" i="2"/>
  <c r="BM2" i="2"/>
  <c r="BK60" i="2"/>
  <c r="BK58" i="2"/>
  <c r="BK57" i="2"/>
  <c r="BK56" i="2"/>
  <c r="BK55" i="2"/>
  <c r="BK54" i="2"/>
  <c r="BK53" i="2"/>
  <c r="BK52" i="2"/>
  <c r="BK51" i="2"/>
  <c r="BK50" i="2"/>
  <c r="BK49" i="2"/>
  <c r="BK48" i="2"/>
  <c r="BK47" i="2"/>
  <c r="BK45" i="2"/>
  <c r="BK43" i="2"/>
  <c r="BK42" i="2"/>
  <c r="BK41" i="2"/>
  <c r="BK40" i="2"/>
  <c r="BK39" i="2"/>
  <c r="BK38" i="2"/>
  <c r="BK37" i="2"/>
  <c r="BK36" i="2"/>
  <c r="BK35" i="2"/>
  <c r="BK34" i="2"/>
  <c r="BK33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8" i="2"/>
  <c r="BK16" i="2"/>
  <c r="BK14" i="2"/>
  <c r="BK13" i="2"/>
  <c r="BK12" i="2"/>
  <c r="BK11" i="2"/>
  <c r="BK10" i="2"/>
  <c r="BK9" i="2"/>
  <c r="BK8" i="2"/>
  <c r="BK7" i="2"/>
  <c r="BK6" i="2"/>
  <c r="BK5" i="2"/>
  <c r="BK4" i="2"/>
  <c r="BK3" i="2"/>
  <c r="BK2" i="2"/>
  <c r="BI60" i="2"/>
  <c r="BI58" i="2"/>
  <c r="BI57" i="2"/>
  <c r="BI56" i="2"/>
  <c r="BI55" i="2"/>
  <c r="BI54" i="2"/>
  <c r="BI53" i="2"/>
  <c r="BI52" i="2"/>
  <c r="BI51" i="2"/>
  <c r="BI50" i="2"/>
  <c r="BI49" i="2"/>
  <c r="BI48" i="2"/>
  <c r="BI47" i="2"/>
  <c r="BI45" i="2"/>
  <c r="BI43" i="2"/>
  <c r="BI42" i="2"/>
  <c r="BI41" i="2"/>
  <c r="BI40" i="2"/>
  <c r="BI39" i="2"/>
  <c r="BI38" i="2"/>
  <c r="BI37" i="2"/>
  <c r="BI36" i="2"/>
  <c r="BI35" i="2"/>
  <c r="BI34" i="2"/>
  <c r="BI33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8" i="2"/>
  <c r="BI16" i="2"/>
  <c r="BI14" i="2"/>
  <c r="BI13" i="2"/>
  <c r="BI12" i="2"/>
  <c r="BI11" i="2"/>
  <c r="BI10" i="2"/>
  <c r="BI9" i="2"/>
  <c r="BI8" i="2"/>
  <c r="BI7" i="2"/>
  <c r="BI6" i="2"/>
  <c r="BI5" i="2"/>
  <c r="BI4" i="2"/>
  <c r="BI3" i="2"/>
  <c r="BI2" i="2"/>
  <c r="BG60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5" i="2"/>
  <c r="BG43" i="2"/>
  <c r="BG42" i="2"/>
  <c r="BG41" i="2"/>
  <c r="BG40" i="2"/>
  <c r="BG39" i="2"/>
  <c r="BG38" i="2"/>
  <c r="BG37" i="2"/>
  <c r="BG36" i="2"/>
  <c r="BG35" i="2"/>
  <c r="BG34" i="2"/>
  <c r="BG33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8" i="2"/>
  <c r="BG16" i="2"/>
  <c r="BG14" i="2"/>
  <c r="BG13" i="2"/>
  <c r="BG12" i="2"/>
  <c r="BG11" i="2"/>
  <c r="BG10" i="2"/>
  <c r="BG9" i="2"/>
  <c r="BG8" i="2"/>
  <c r="BG7" i="2"/>
  <c r="BG6" i="2"/>
  <c r="BG5" i="2"/>
  <c r="BG4" i="2"/>
  <c r="BG3" i="2"/>
  <c r="BG2" i="2"/>
  <c r="BE60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5" i="2"/>
  <c r="BE43" i="2"/>
  <c r="BE42" i="2"/>
  <c r="BE41" i="2"/>
  <c r="BE40" i="2"/>
  <c r="BE39" i="2"/>
  <c r="BE38" i="2"/>
  <c r="BE37" i="2"/>
  <c r="BE36" i="2"/>
  <c r="BE35" i="2"/>
  <c r="BE34" i="2"/>
  <c r="BE33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8" i="2"/>
  <c r="BE16" i="2"/>
  <c r="BE14" i="2"/>
  <c r="BE13" i="2"/>
  <c r="BE12" i="2"/>
  <c r="BE11" i="2"/>
  <c r="BE10" i="2"/>
  <c r="BE9" i="2"/>
  <c r="BE8" i="2"/>
  <c r="BE7" i="2"/>
  <c r="BE6" i="2"/>
  <c r="BE5" i="2"/>
  <c r="BE4" i="2"/>
  <c r="BE3" i="2"/>
  <c r="BE2" i="2"/>
  <c r="BC60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5" i="2"/>
  <c r="BC43" i="2"/>
  <c r="BC42" i="2"/>
  <c r="BC41" i="2"/>
  <c r="BC40" i="2"/>
  <c r="BC39" i="2"/>
  <c r="BC38" i="2"/>
  <c r="BC37" i="2"/>
  <c r="BC36" i="2"/>
  <c r="BC35" i="2"/>
  <c r="BC34" i="2"/>
  <c r="BC33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8" i="2"/>
  <c r="BC16" i="2"/>
  <c r="BC14" i="2"/>
  <c r="BC13" i="2"/>
  <c r="BC12" i="2"/>
  <c r="BC11" i="2"/>
  <c r="BC10" i="2"/>
  <c r="BC9" i="2"/>
  <c r="BC8" i="2"/>
  <c r="BC7" i="2"/>
  <c r="BC6" i="2"/>
  <c r="BC5" i="2"/>
  <c r="BC4" i="2"/>
  <c r="BC3" i="2"/>
  <c r="BC2" i="2"/>
  <c r="BA60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5" i="2"/>
  <c r="BA43" i="2"/>
  <c r="BA42" i="2"/>
  <c r="BA41" i="2"/>
  <c r="BA40" i="2"/>
  <c r="BA39" i="2"/>
  <c r="BA38" i="2"/>
  <c r="BA37" i="2"/>
  <c r="BA36" i="2"/>
  <c r="BA35" i="2"/>
  <c r="BA34" i="2"/>
  <c r="BA33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8" i="2"/>
  <c r="BA16" i="2"/>
  <c r="BA14" i="2"/>
  <c r="BA13" i="2"/>
  <c r="BA12" i="2"/>
  <c r="BA11" i="2"/>
  <c r="BA10" i="2"/>
  <c r="BA9" i="2"/>
  <c r="BA8" i="2"/>
  <c r="BA7" i="2"/>
  <c r="BA6" i="2"/>
  <c r="BA5" i="2"/>
  <c r="BA4" i="2"/>
  <c r="BA3" i="2"/>
  <c r="BA2" i="2"/>
  <c r="AY60" i="2"/>
  <c r="AY58" i="2"/>
  <c r="AY57" i="2"/>
  <c r="AY56" i="2"/>
  <c r="AY55" i="2"/>
  <c r="AY54" i="2"/>
  <c r="AY53" i="2"/>
  <c r="AY52" i="2"/>
  <c r="AY51" i="2"/>
  <c r="AY50" i="2"/>
  <c r="AY49" i="2"/>
  <c r="AY48" i="2"/>
  <c r="AY47" i="2"/>
  <c r="AY45" i="2"/>
  <c r="AY43" i="2"/>
  <c r="AY42" i="2"/>
  <c r="AY41" i="2"/>
  <c r="AY40" i="2"/>
  <c r="AY39" i="2"/>
  <c r="AY38" i="2"/>
  <c r="AY37" i="2"/>
  <c r="AY36" i="2"/>
  <c r="AY35" i="2"/>
  <c r="AY34" i="2"/>
  <c r="AY33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8" i="2"/>
  <c r="AY16" i="2"/>
  <c r="AY14" i="2"/>
  <c r="AY13" i="2"/>
  <c r="AY12" i="2"/>
  <c r="AY11" i="2"/>
  <c r="AY10" i="2"/>
  <c r="AY9" i="2"/>
  <c r="AY8" i="2"/>
  <c r="AY7" i="2"/>
  <c r="AY6" i="2"/>
  <c r="AY5" i="2"/>
  <c r="AY4" i="2"/>
  <c r="AY3" i="2"/>
  <c r="AY2" i="2"/>
  <c r="AW60" i="2"/>
  <c r="AW58" i="2"/>
  <c r="AW57" i="2"/>
  <c r="AW56" i="2"/>
  <c r="AW55" i="2"/>
  <c r="AW54" i="2"/>
  <c r="AW53" i="2"/>
  <c r="AW52" i="2"/>
  <c r="AW51" i="2"/>
  <c r="AW50" i="2"/>
  <c r="AW49" i="2"/>
  <c r="AW48" i="2"/>
  <c r="AW47" i="2"/>
  <c r="AW45" i="2"/>
  <c r="AW43" i="2"/>
  <c r="AW42" i="2"/>
  <c r="AW41" i="2"/>
  <c r="AW40" i="2"/>
  <c r="AW39" i="2"/>
  <c r="AW38" i="2"/>
  <c r="AW37" i="2"/>
  <c r="AW36" i="2"/>
  <c r="AW35" i="2"/>
  <c r="AW34" i="2"/>
  <c r="AW33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8" i="2"/>
  <c r="AW16" i="2"/>
  <c r="AW14" i="2"/>
  <c r="AW13" i="2"/>
  <c r="AW12" i="2"/>
  <c r="AW11" i="2"/>
  <c r="AW10" i="2"/>
  <c r="AW9" i="2"/>
  <c r="AW8" i="2"/>
  <c r="AW7" i="2"/>
  <c r="AW6" i="2"/>
  <c r="AW5" i="2"/>
  <c r="AW4" i="2"/>
  <c r="AW3" i="2"/>
  <c r="AW2" i="2"/>
  <c r="AU60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5" i="2"/>
  <c r="AU43" i="2"/>
  <c r="AU42" i="2"/>
  <c r="AU41" i="2"/>
  <c r="AU40" i="2"/>
  <c r="AU39" i="2"/>
  <c r="AU38" i="2"/>
  <c r="AU37" i="2"/>
  <c r="AU36" i="2"/>
  <c r="AU35" i="2"/>
  <c r="AU34" i="2"/>
  <c r="AU33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8" i="2"/>
  <c r="AU16" i="2"/>
  <c r="AU14" i="2"/>
  <c r="AU13" i="2"/>
  <c r="AU12" i="2"/>
  <c r="AU11" i="2"/>
  <c r="AU10" i="2"/>
  <c r="AU9" i="2"/>
  <c r="AU8" i="2"/>
  <c r="AU7" i="2"/>
  <c r="AU6" i="2"/>
  <c r="AU5" i="2"/>
  <c r="AU4" i="2"/>
  <c r="AU3" i="2"/>
  <c r="AU2" i="2"/>
  <c r="AS60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5" i="2"/>
  <c r="AS43" i="2"/>
  <c r="AS42" i="2"/>
  <c r="AS41" i="2"/>
  <c r="AS40" i="2"/>
  <c r="AS39" i="2"/>
  <c r="AS38" i="2"/>
  <c r="AS37" i="2"/>
  <c r="AS36" i="2"/>
  <c r="AS35" i="2"/>
  <c r="AS34" i="2"/>
  <c r="AS33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8" i="2"/>
  <c r="AS16" i="2"/>
  <c r="AS14" i="2"/>
  <c r="AS13" i="2"/>
  <c r="AS12" i="2"/>
  <c r="AS11" i="2"/>
  <c r="AS10" i="2"/>
  <c r="AS9" i="2"/>
  <c r="AS8" i="2"/>
  <c r="AS7" i="2"/>
  <c r="AS6" i="2"/>
  <c r="AS5" i="2"/>
  <c r="AS4" i="2"/>
  <c r="AS3" i="2"/>
  <c r="AS2" i="2"/>
  <c r="AQ60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5" i="2"/>
  <c r="AQ43" i="2"/>
  <c r="AQ42" i="2"/>
  <c r="AQ41" i="2"/>
  <c r="AQ40" i="2"/>
  <c r="AQ39" i="2"/>
  <c r="AQ38" i="2"/>
  <c r="AQ37" i="2"/>
  <c r="AQ36" i="2"/>
  <c r="AQ35" i="2"/>
  <c r="AQ34" i="2"/>
  <c r="AQ33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8" i="2"/>
  <c r="AQ16" i="2"/>
  <c r="AQ14" i="2"/>
  <c r="AQ13" i="2"/>
  <c r="AQ12" i="2"/>
  <c r="AQ11" i="2"/>
  <c r="AQ10" i="2"/>
  <c r="AQ9" i="2"/>
  <c r="AQ8" i="2"/>
  <c r="AQ7" i="2"/>
  <c r="AQ6" i="2"/>
  <c r="AQ5" i="2"/>
  <c r="AQ4" i="2"/>
  <c r="AQ3" i="2"/>
  <c r="AQ2" i="2"/>
  <c r="AO60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5" i="2"/>
  <c r="AO43" i="2"/>
  <c r="AO42" i="2"/>
  <c r="AO41" i="2"/>
  <c r="AO40" i="2"/>
  <c r="AO39" i="2"/>
  <c r="AO38" i="2"/>
  <c r="AO37" i="2"/>
  <c r="AO36" i="2"/>
  <c r="AO35" i="2"/>
  <c r="AO34" i="2"/>
  <c r="AO33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8" i="2"/>
  <c r="AO16" i="2"/>
  <c r="AO14" i="2"/>
  <c r="AO13" i="2"/>
  <c r="AO12" i="2"/>
  <c r="AO11" i="2"/>
  <c r="AO10" i="2"/>
  <c r="AO9" i="2"/>
  <c r="AO8" i="2"/>
  <c r="AO7" i="2"/>
  <c r="AO6" i="2"/>
  <c r="AO5" i="2"/>
  <c r="AO4" i="2"/>
  <c r="AO3" i="2"/>
  <c r="AO2" i="2"/>
  <c r="AM60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5" i="2"/>
  <c r="AM43" i="2"/>
  <c r="AM42" i="2"/>
  <c r="AM41" i="2"/>
  <c r="AM40" i="2"/>
  <c r="AM39" i="2"/>
  <c r="AM38" i="2"/>
  <c r="AM37" i="2"/>
  <c r="AM36" i="2"/>
  <c r="AM35" i="2"/>
  <c r="AM34" i="2"/>
  <c r="AM33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8" i="2"/>
  <c r="AM16" i="2"/>
  <c r="AM14" i="2"/>
  <c r="AM13" i="2"/>
  <c r="AM12" i="2"/>
  <c r="AM11" i="2"/>
  <c r="AM10" i="2"/>
  <c r="AM9" i="2"/>
  <c r="AM8" i="2"/>
  <c r="AM7" i="2"/>
  <c r="AM6" i="2"/>
  <c r="AM5" i="2"/>
  <c r="AM4" i="2"/>
  <c r="AM3" i="2"/>
  <c r="AM2" i="2"/>
  <c r="AK60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5" i="2"/>
  <c r="AK43" i="2"/>
  <c r="AK42" i="2"/>
  <c r="AK41" i="2"/>
  <c r="AK40" i="2"/>
  <c r="AK39" i="2"/>
  <c r="AK38" i="2"/>
  <c r="AK37" i="2"/>
  <c r="AK36" i="2"/>
  <c r="AK35" i="2"/>
  <c r="AK34" i="2"/>
  <c r="AK33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8" i="2"/>
  <c r="AK16" i="2"/>
  <c r="AK14" i="2"/>
  <c r="AK13" i="2"/>
  <c r="AK12" i="2"/>
  <c r="AK11" i="2"/>
  <c r="AK10" i="2"/>
  <c r="AK9" i="2"/>
  <c r="AK8" i="2"/>
  <c r="AK7" i="2"/>
  <c r="AK6" i="2"/>
  <c r="AK5" i="2"/>
  <c r="AK4" i="2"/>
  <c r="AK3" i="2"/>
  <c r="AK2" i="2"/>
  <c r="AI60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5" i="2"/>
  <c r="AI43" i="2"/>
  <c r="AI42" i="2"/>
  <c r="AI41" i="2"/>
  <c r="AI40" i="2"/>
  <c r="AI39" i="2"/>
  <c r="AI38" i="2"/>
  <c r="AI37" i="2"/>
  <c r="AI36" i="2"/>
  <c r="AI35" i="2"/>
  <c r="AI34" i="2"/>
  <c r="AI33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8" i="2"/>
  <c r="AI16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AG60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5" i="2"/>
  <c r="AG43" i="2"/>
  <c r="AG42" i="2"/>
  <c r="AG41" i="2"/>
  <c r="AG40" i="2"/>
  <c r="AG39" i="2"/>
  <c r="AG38" i="2"/>
  <c r="AG37" i="2"/>
  <c r="AG36" i="2"/>
  <c r="AG35" i="2"/>
  <c r="AG34" i="2"/>
  <c r="AG33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8" i="2"/>
  <c r="AG16" i="2"/>
  <c r="AG14" i="2"/>
  <c r="AG13" i="2"/>
  <c r="AG12" i="2"/>
  <c r="AG11" i="2"/>
  <c r="AG10" i="2"/>
  <c r="AG9" i="2"/>
  <c r="AG8" i="2"/>
  <c r="AG7" i="2"/>
  <c r="AG6" i="2"/>
  <c r="AG5" i="2"/>
  <c r="AG4" i="2"/>
  <c r="AG3" i="2"/>
  <c r="AG2" i="2"/>
  <c r="AE60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5" i="2"/>
  <c r="AE43" i="2"/>
  <c r="AE42" i="2"/>
  <c r="AE41" i="2"/>
  <c r="AE40" i="2"/>
  <c r="AE39" i="2"/>
  <c r="AE38" i="2"/>
  <c r="AE37" i="2"/>
  <c r="AE36" i="2"/>
  <c r="AE35" i="2"/>
  <c r="AE34" i="2"/>
  <c r="AE33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8" i="2"/>
  <c r="AE16" i="2"/>
  <c r="AE14" i="2"/>
  <c r="AE13" i="2"/>
  <c r="AE12" i="2"/>
  <c r="AE11" i="2"/>
  <c r="AE10" i="2"/>
  <c r="AE9" i="2"/>
  <c r="AE8" i="2"/>
  <c r="AE7" i="2"/>
  <c r="AE6" i="2"/>
  <c r="AE5" i="2"/>
  <c r="AE4" i="2"/>
  <c r="AE3" i="2"/>
  <c r="AE2" i="2"/>
  <c r="AC60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5" i="2"/>
  <c r="AC43" i="2"/>
  <c r="AC42" i="2"/>
  <c r="AC41" i="2"/>
  <c r="AC40" i="2"/>
  <c r="AC39" i="2"/>
  <c r="AC38" i="2"/>
  <c r="AC37" i="2"/>
  <c r="AC36" i="2"/>
  <c r="AC35" i="2"/>
  <c r="AC34" i="2"/>
  <c r="AC33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8" i="2"/>
  <c r="AC16" i="2"/>
  <c r="AC14" i="2"/>
  <c r="AC13" i="2"/>
  <c r="AC12" i="2"/>
  <c r="AC11" i="2"/>
  <c r="AC10" i="2"/>
  <c r="AC9" i="2"/>
  <c r="AC8" i="2"/>
  <c r="AC7" i="2"/>
  <c r="AC6" i="2"/>
  <c r="AC5" i="2"/>
  <c r="AC4" i="2"/>
  <c r="AC3" i="2"/>
  <c r="AC2" i="2"/>
  <c r="AA60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5" i="2"/>
  <c r="AA43" i="2"/>
  <c r="AA42" i="2"/>
  <c r="AA41" i="2"/>
  <c r="AA40" i="2"/>
  <c r="AA39" i="2"/>
  <c r="AA38" i="2"/>
  <c r="AA37" i="2"/>
  <c r="AA36" i="2"/>
  <c r="AA35" i="2"/>
  <c r="AA34" i="2"/>
  <c r="AA33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8" i="2"/>
  <c r="AA16" i="2"/>
  <c r="AA14" i="2"/>
  <c r="AA13" i="2"/>
  <c r="AA12" i="2"/>
  <c r="AA11" i="2"/>
  <c r="AA10" i="2"/>
  <c r="AA9" i="2"/>
  <c r="AA8" i="2"/>
  <c r="AA7" i="2"/>
  <c r="AA6" i="2"/>
  <c r="AA5" i="2"/>
  <c r="AA4" i="2"/>
  <c r="AA3" i="2"/>
  <c r="AA2" i="2"/>
  <c r="Y57" i="2"/>
  <c r="Y56" i="2"/>
  <c r="Y55" i="2"/>
  <c r="Y54" i="2"/>
  <c r="Y53" i="2"/>
  <c r="Y52" i="2"/>
  <c r="Y51" i="2"/>
  <c r="Y50" i="2"/>
  <c r="Y49" i="2"/>
  <c r="Y48" i="2"/>
  <c r="Y47" i="2"/>
  <c r="Y45" i="2"/>
  <c r="Y42" i="2"/>
  <c r="Y41" i="2"/>
  <c r="Y40" i="2"/>
  <c r="Y39" i="2"/>
  <c r="Y38" i="2"/>
  <c r="Y37" i="2"/>
  <c r="Y36" i="2"/>
  <c r="Y35" i="2"/>
  <c r="Y34" i="2"/>
  <c r="Y33" i="2"/>
  <c r="Y30" i="2"/>
  <c r="Y29" i="2"/>
  <c r="Y28" i="2"/>
  <c r="Y27" i="2"/>
  <c r="Y26" i="2"/>
  <c r="Y25" i="2"/>
  <c r="Y24" i="2"/>
  <c r="Y23" i="2"/>
  <c r="Y22" i="2"/>
  <c r="Y21" i="2"/>
  <c r="Y20" i="2"/>
  <c r="Y18" i="2"/>
  <c r="Y16" i="2"/>
  <c r="Y13" i="2"/>
  <c r="Y12" i="2"/>
  <c r="Y11" i="2"/>
  <c r="Y10" i="2"/>
  <c r="Y9" i="2"/>
  <c r="Y8" i="2"/>
  <c r="Y7" i="2"/>
  <c r="Y6" i="2"/>
  <c r="Y5" i="2"/>
  <c r="Y4" i="2"/>
  <c r="Y3" i="2"/>
  <c r="Y2" i="2"/>
  <c r="W48" i="2"/>
  <c r="W49" i="2"/>
  <c r="W50" i="2"/>
  <c r="W51" i="2"/>
  <c r="W52" i="2"/>
  <c r="W53" i="2"/>
  <c r="W54" i="2"/>
  <c r="W55" i="2"/>
  <c r="W56" i="2"/>
  <c r="W57" i="2"/>
  <c r="W47" i="2"/>
  <c r="W45" i="2"/>
  <c r="W34" i="2"/>
  <c r="W35" i="2"/>
  <c r="W36" i="2"/>
  <c r="W37" i="2"/>
  <c r="W38" i="2"/>
  <c r="W39" i="2"/>
  <c r="W40" i="2"/>
  <c r="W41" i="2"/>
  <c r="W42" i="2"/>
  <c r="W43" i="2"/>
  <c r="W33" i="2"/>
  <c r="W21" i="2"/>
  <c r="W22" i="2"/>
  <c r="W23" i="2"/>
  <c r="W24" i="2"/>
  <c r="W25" i="2"/>
  <c r="W26" i="2"/>
  <c r="W27" i="2"/>
  <c r="W28" i="2"/>
  <c r="W29" i="2"/>
  <c r="W30" i="2"/>
  <c r="W20" i="2"/>
  <c r="W18" i="2"/>
  <c r="W16" i="2"/>
  <c r="W3" i="2"/>
  <c r="W4" i="2"/>
  <c r="W5" i="2"/>
  <c r="W6" i="2"/>
  <c r="W7" i="2"/>
  <c r="W8" i="2"/>
  <c r="W9" i="2"/>
  <c r="W10" i="2"/>
  <c r="W11" i="2"/>
  <c r="W12" i="2"/>
  <c r="W13" i="2"/>
  <c r="W2" i="2"/>
  <c r="V16" i="2"/>
  <c r="BM73" i="2" l="1"/>
  <c r="BM69" i="2"/>
  <c r="BL73" i="2"/>
  <c r="BK71" i="2"/>
  <c r="BK70" i="2"/>
  <c r="BK69" i="2"/>
  <c r="BK67" i="2"/>
  <c r="BK66" i="2"/>
  <c r="BK64" i="2"/>
  <c r="BI71" i="2"/>
  <c r="BI70" i="2"/>
  <c r="BI69" i="2"/>
  <c r="BI67" i="2"/>
  <c r="BI66" i="2"/>
  <c r="BI64" i="2"/>
  <c r="BG71" i="2"/>
  <c r="BG70" i="2"/>
  <c r="BG69" i="2"/>
  <c r="BG67" i="2"/>
  <c r="BG66" i="2"/>
  <c r="BG64" i="2"/>
  <c r="BE71" i="2"/>
  <c r="BE70" i="2"/>
  <c r="BE69" i="2"/>
  <c r="BE67" i="2"/>
  <c r="BE66" i="2"/>
  <c r="BE64" i="2"/>
  <c r="BC71" i="2"/>
  <c r="BC70" i="2"/>
  <c r="BC69" i="2"/>
  <c r="BC67" i="2"/>
  <c r="BC66" i="2"/>
  <c r="BC64" i="2"/>
  <c r="BA66" i="2"/>
  <c r="BA67" i="2"/>
  <c r="BA68" i="2"/>
  <c r="BA69" i="2"/>
  <c r="BA70" i="2"/>
  <c r="BA71" i="2"/>
  <c r="BA64" i="2"/>
  <c r="AY71" i="2"/>
  <c r="AY70" i="2"/>
  <c r="AY69" i="2"/>
  <c r="AY68" i="2"/>
  <c r="AY67" i="2"/>
  <c r="AY66" i="2"/>
  <c r="AY64" i="2"/>
  <c r="AW66" i="2"/>
  <c r="AW64" i="2"/>
  <c r="AW73" i="2"/>
  <c r="AW71" i="2"/>
  <c r="AW70" i="2"/>
  <c r="AW69" i="2"/>
  <c r="AW68" i="2"/>
  <c r="AW67" i="2"/>
  <c r="AU73" i="2"/>
  <c r="AU71" i="2"/>
  <c r="AU70" i="2"/>
  <c r="AU69" i="2"/>
  <c r="AU68" i="2"/>
  <c r="AU67" i="2"/>
  <c r="AU66" i="2"/>
  <c r="AU64" i="2"/>
  <c r="AS73" i="2"/>
  <c r="AS71" i="2"/>
  <c r="AS70" i="2"/>
  <c r="AS69" i="2"/>
  <c r="AS68" i="2"/>
  <c r="AS67" i="2"/>
  <c r="AS66" i="2"/>
  <c r="AS64" i="2"/>
  <c r="AL65" i="2"/>
  <c r="AL73" i="2" s="1"/>
  <c r="AN65" i="2"/>
  <c r="AP65" i="2"/>
  <c r="AQ71" i="2"/>
  <c r="AQ70" i="2"/>
  <c r="AQ69" i="2"/>
  <c r="AQ68" i="2"/>
  <c r="AQ67" i="2"/>
  <c r="AQ66" i="2"/>
  <c r="AQ64" i="2"/>
  <c r="AO71" i="2"/>
  <c r="AO70" i="2"/>
  <c r="AO69" i="2"/>
  <c r="AO67" i="2"/>
  <c r="AO66" i="2"/>
  <c r="AO64" i="2"/>
  <c r="AM71" i="2"/>
  <c r="AM70" i="2"/>
  <c r="AM69" i="2"/>
  <c r="AM67" i="2"/>
  <c r="AM66" i="2"/>
  <c r="AM64" i="2"/>
  <c r="E14" i="2"/>
  <c r="E31" i="2"/>
  <c r="E43" i="2"/>
  <c r="E58" i="2"/>
  <c r="E60" i="2" s="1"/>
  <c r="E73" i="2"/>
  <c r="U65" i="2"/>
  <c r="U73" i="2" s="1"/>
  <c r="X58" i="2"/>
  <c r="Y58" i="2" s="1"/>
  <c r="X43" i="2"/>
  <c r="Y43" i="2" s="1"/>
  <c r="X31" i="2"/>
  <c r="Y31" i="2" s="1"/>
  <c r="X14" i="2"/>
  <c r="Y14" i="2" s="1"/>
  <c r="V58" i="2"/>
  <c r="W58" i="2" s="1"/>
  <c r="V43" i="2"/>
  <c r="V31" i="2"/>
  <c r="W31" i="2" s="1"/>
  <c r="V14" i="2"/>
  <c r="Z58" i="2"/>
  <c r="Z43" i="2"/>
  <c r="Z31" i="2"/>
  <c r="Z14" i="2"/>
  <c r="AB58" i="2"/>
  <c r="AB43" i="2"/>
  <c r="AB31" i="2"/>
  <c r="AB14" i="2"/>
  <c r="AD58" i="2"/>
  <c r="AD43" i="2"/>
  <c r="AD31" i="2"/>
  <c r="AD14" i="2"/>
  <c r="AF58" i="2"/>
  <c r="AF43" i="2"/>
  <c r="AF31" i="2"/>
  <c r="AF14" i="2"/>
  <c r="AH58" i="2"/>
  <c r="AH43" i="2"/>
  <c r="AH31" i="2"/>
  <c r="AH14" i="2"/>
  <c r="AJ58" i="2"/>
  <c r="AJ43" i="2"/>
  <c r="AJ31" i="2"/>
  <c r="AJ14" i="2"/>
  <c r="AL58" i="2"/>
  <c r="AL43" i="2"/>
  <c r="AL31" i="2"/>
  <c r="AL14" i="2"/>
  <c r="AN58" i="2"/>
  <c r="AN43" i="2"/>
  <c r="AN31" i="2"/>
  <c r="AN14" i="2"/>
  <c r="AP58" i="2"/>
  <c r="AP43" i="2"/>
  <c r="AP31" i="2"/>
  <c r="AP14" i="2"/>
  <c r="AR58" i="2"/>
  <c r="AR43" i="2"/>
  <c r="AR31" i="2"/>
  <c r="AR14" i="2"/>
  <c r="AT58" i="2"/>
  <c r="AT43" i="2"/>
  <c r="AT31" i="2"/>
  <c r="AT14" i="2"/>
  <c r="AV58" i="2"/>
  <c r="AV43" i="2"/>
  <c r="AV31" i="2"/>
  <c r="AV14" i="2"/>
  <c r="AX58" i="2"/>
  <c r="AX43" i="2"/>
  <c r="AX31" i="2"/>
  <c r="AX14" i="2"/>
  <c r="AZ58" i="2"/>
  <c r="AZ43" i="2"/>
  <c r="AZ31" i="2"/>
  <c r="AZ14" i="2"/>
  <c r="BB58" i="2"/>
  <c r="BB43" i="2"/>
  <c r="BB31" i="2"/>
  <c r="BB14" i="2"/>
  <c r="BD58" i="2"/>
  <c r="BD43" i="2"/>
  <c r="BD31" i="2"/>
  <c r="BD14" i="2"/>
  <c r="BF58" i="2"/>
  <c r="BF43" i="2"/>
  <c r="BF31" i="2"/>
  <c r="BF14" i="2"/>
  <c r="BH58" i="2"/>
  <c r="BH43" i="2"/>
  <c r="BH31" i="2"/>
  <c r="BH14" i="2"/>
  <c r="BJ58" i="2"/>
  <c r="BJ43" i="2"/>
  <c r="BJ31" i="2"/>
  <c r="BJ14" i="2"/>
  <c r="AM73" i="2" l="1"/>
  <c r="BH60" i="2"/>
  <c r="BF60" i="2"/>
  <c r="BD60" i="2"/>
  <c r="BB60" i="2"/>
  <c r="AZ60" i="2"/>
  <c r="AX60" i="2"/>
  <c r="AV60" i="2"/>
  <c r="AT60" i="2"/>
  <c r="AR60" i="2"/>
  <c r="AP60" i="2"/>
  <c r="AN60" i="2"/>
  <c r="AL60" i="2"/>
  <c r="BJ60" i="2"/>
  <c r="AJ60" i="2"/>
  <c r="AH60" i="2"/>
  <c r="AF60" i="2"/>
  <c r="AD60" i="2"/>
  <c r="AB60" i="2"/>
  <c r="Z60" i="2"/>
  <c r="V60" i="2"/>
  <c r="W60" i="2" s="1"/>
  <c r="X60" i="2"/>
  <c r="Y60" i="2" s="1"/>
  <c r="E141" i="3"/>
  <c r="D136" i="3" l="1"/>
  <c r="AX65" i="2"/>
  <c r="AV65" i="2"/>
  <c r="AT65" i="2" l="1"/>
  <c r="D145" i="3" l="1"/>
  <c r="E142" i="3"/>
  <c r="F141" i="3"/>
  <c r="E140" i="3"/>
  <c r="E139" i="3"/>
  <c r="E138" i="3"/>
  <c r="E137" i="3"/>
  <c r="D142" i="3"/>
  <c r="D140" i="3"/>
  <c r="D139" i="3"/>
  <c r="D138" i="3"/>
  <c r="D137" i="3"/>
  <c r="E136" i="3"/>
  <c r="A148" i="3"/>
  <c r="A199" i="3"/>
  <c r="E145" i="3" s="1"/>
  <c r="AR65" i="2"/>
  <c r="F137" i="3" l="1"/>
  <c r="A207" i="3"/>
  <c r="E143" i="3"/>
  <c r="F140" i="3"/>
  <c r="F145" i="3"/>
  <c r="F138" i="3"/>
  <c r="F142" i="3"/>
  <c r="F139" i="3"/>
  <c r="F136" i="3"/>
  <c r="AR73" i="2"/>
  <c r="T65" i="2"/>
  <c r="T73" i="2" s="1"/>
  <c r="C129" i="3"/>
  <c r="C127" i="3"/>
  <c r="C126" i="3"/>
  <c r="C125" i="3"/>
  <c r="C124" i="3"/>
  <c r="C123" i="3"/>
  <c r="C122" i="3"/>
  <c r="C121" i="3"/>
  <c r="C120" i="3"/>
  <c r="C105" i="3"/>
  <c r="C114" i="3"/>
  <c r="C112" i="3"/>
  <c r="C111" i="3"/>
  <c r="C110" i="3"/>
  <c r="C109" i="3"/>
  <c r="C108" i="3"/>
  <c r="C107" i="3"/>
  <c r="C106" i="3"/>
  <c r="C100" i="3"/>
  <c r="C98" i="3"/>
  <c r="C97" i="3"/>
  <c r="C96" i="3"/>
  <c r="C95" i="3"/>
  <c r="C94" i="3"/>
  <c r="C93" i="3"/>
  <c r="C92" i="3"/>
  <c r="C91" i="3"/>
  <c r="C86" i="3"/>
  <c r="C84" i="3"/>
  <c r="C83" i="3"/>
  <c r="C82" i="3"/>
  <c r="C81" i="3"/>
  <c r="C80" i="3"/>
  <c r="C79" i="3"/>
  <c r="C78" i="3"/>
  <c r="C77" i="3"/>
  <c r="C72" i="3"/>
  <c r="C70" i="3"/>
  <c r="C69" i="3"/>
  <c r="C68" i="3"/>
  <c r="C67" i="3"/>
  <c r="C66" i="3"/>
  <c r="C65" i="3"/>
  <c r="C64" i="3"/>
  <c r="C63" i="3"/>
  <c r="F143" i="3" l="1"/>
  <c r="AC41" i="3" l="1"/>
  <c r="AC40" i="3"/>
  <c r="AC39" i="3"/>
  <c r="AC38" i="3"/>
  <c r="AC37" i="3"/>
  <c r="AC36" i="3"/>
  <c r="AC35" i="3"/>
  <c r="C58" i="3" l="1"/>
  <c r="C56" i="3"/>
  <c r="C55" i="3"/>
  <c r="C54" i="3"/>
  <c r="C53" i="3"/>
  <c r="C52" i="3"/>
  <c r="C51" i="3"/>
  <c r="C50" i="3"/>
  <c r="C49" i="3"/>
  <c r="T114" i="3"/>
  <c r="T112" i="3"/>
  <c r="T111" i="3"/>
  <c r="T110" i="3"/>
  <c r="T109" i="3"/>
  <c r="T108" i="3"/>
  <c r="T107" i="3"/>
  <c r="T106" i="3"/>
  <c r="T105" i="3"/>
  <c r="U114" i="3"/>
  <c r="U112" i="3"/>
  <c r="U111" i="3"/>
  <c r="U110" i="3"/>
  <c r="U109" i="3"/>
  <c r="U108" i="3"/>
  <c r="U107" i="3"/>
  <c r="U106" i="3"/>
  <c r="U105" i="3"/>
  <c r="AN99" i="3"/>
  <c r="AN97" i="3"/>
  <c r="AN96" i="3"/>
  <c r="AN95" i="3"/>
  <c r="AN94" i="3"/>
  <c r="AN93" i="3"/>
  <c r="AN92" i="3"/>
  <c r="AN91" i="3"/>
  <c r="AN90" i="3"/>
  <c r="AO99" i="3"/>
  <c r="AO97" i="3"/>
  <c r="AO96" i="3"/>
  <c r="AO95" i="3"/>
  <c r="AO94" i="3"/>
  <c r="AO90" i="3"/>
  <c r="AO92" i="3"/>
  <c r="AO91" i="3"/>
  <c r="AD99" i="3"/>
  <c r="AD97" i="3"/>
  <c r="AD96" i="3"/>
  <c r="AD95" i="3"/>
  <c r="AD94" i="3"/>
  <c r="AD93" i="3"/>
  <c r="AD92" i="3"/>
  <c r="AD91" i="3"/>
  <c r="AD90" i="3"/>
  <c r="AE99" i="3"/>
  <c r="AE97" i="3"/>
  <c r="AE96" i="3"/>
  <c r="AE95" i="3"/>
  <c r="AE94" i="3"/>
  <c r="AE93" i="3"/>
  <c r="AE92" i="3"/>
  <c r="AE91" i="3"/>
  <c r="AE90" i="3"/>
  <c r="T99" i="3"/>
  <c r="T97" i="3"/>
  <c r="T96" i="3"/>
  <c r="T95" i="3"/>
  <c r="T94" i="3"/>
  <c r="T93" i="3"/>
  <c r="T92" i="3"/>
  <c r="T91" i="3"/>
  <c r="T90" i="3"/>
  <c r="U99" i="3"/>
  <c r="U97" i="3"/>
  <c r="U96" i="3"/>
  <c r="U95" i="3"/>
  <c r="U94" i="3"/>
  <c r="U93" i="3"/>
  <c r="U92" i="3"/>
  <c r="U91" i="3"/>
  <c r="U90" i="3"/>
  <c r="AN85" i="3"/>
  <c r="AN83" i="3"/>
  <c r="AN82" i="3"/>
  <c r="AN81" i="3"/>
  <c r="AN80" i="3"/>
  <c r="AN79" i="3"/>
  <c r="AN78" i="3"/>
  <c r="AN77" i="3"/>
  <c r="AN76" i="3"/>
  <c r="AO85" i="3"/>
  <c r="AO83" i="3"/>
  <c r="AO82" i="3"/>
  <c r="AO81" i="3"/>
  <c r="AO80" i="3"/>
  <c r="AO79" i="3"/>
  <c r="AO78" i="3"/>
  <c r="AO77" i="3"/>
  <c r="AO76" i="3"/>
  <c r="AD85" i="3"/>
  <c r="AD83" i="3"/>
  <c r="AD82" i="3"/>
  <c r="AD81" i="3"/>
  <c r="AD80" i="3"/>
  <c r="AD79" i="3"/>
  <c r="AD78" i="3"/>
  <c r="AD77" i="3"/>
  <c r="AD76" i="3"/>
  <c r="AE85" i="3"/>
  <c r="AE83" i="3"/>
  <c r="AE82" i="3"/>
  <c r="AE81" i="3"/>
  <c r="AE80" i="3"/>
  <c r="AE79" i="3"/>
  <c r="AE78" i="3"/>
  <c r="AE77" i="3"/>
  <c r="AE76" i="3"/>
  <c r="T85" i="3"/>
  <c r="T83" i="3"/>
  <c r="T82" i="3"/>
  <c r="T81" i="3"/>
  <c r="T80" i="3"/>
  <c r="T79" i="3"/>
  <c r="T77" i="3"/>
  <c r="T78" i="3"/>
  <c r="T76" i="3"/>
  <c r="U85" i="3"/>
  <c r="U83" i="3"/>
  <c r="U82" i="3"/>
  <c r="U81" i="3"/>
  <c r="U80" i="3"/>
  <c r="U79" i="3"/>
  <c r="U78" i="3"/>
  <c r="U77" i="3"/>
  <c r="U76" i="3"/>
  <c r="AN71" i="3"/>
  <c r="AN69" i="3"/>
  <c r="AN68" i="3"/>
  <c r="AN67" i="3"/>
  <c r="AN66" i="3"/>
  <c r="AN65" i="3"/>
  <c r="AN64" i="3"/>
  <c r="AN63" i="3"/>
  <c r="AN62" i="3"/>
  <c r="AO71" i="3"/>
  <c r="AO69" i="3"/>
  <c r="AO68" i="3"/>
  <c r="AO67" i="3"/>
  <c r="AO66" i="3"/>
  <c r="AO65" i="3"/>
  <c r="AO64" i="3"/>
  <c r="AO63" i="3"/>
  <c r="AO62" i="3"/>
  <c r="AC63" i="3"/>
  <c r="AD71" i="3"/>
  <c r="AD69" i="3"/>
  <c r="AD68" i="3"/>
  <c r="AD67" i="3"/>
  <c r="AD66" i="3"/>
  <c r="AD65" i="3"/>
  <c r="AD64" i="3"/>
  <c r="AD63" i="3"/>
  <c r="AD62" i="3"/>
  <c r="AE71" i="3"/>
  <c r="AE69" i="3"/>
  <c r="AE68" i="3"/>
  <c r="AE67" i="3"/>
  <c r="AE66" i="3"/>
  <c r="AE65" i="3"/>
  <c r="AE64" i="3"/>
  <c r="AE63" i="3"/>
  <c r="AE62" i="3"/>
  <c r="T71" i="3"/>
  <c r="T69" i="3"/>
  <c r="T68" i="3"/>
  <c r="T67" i="3"/>
  <c r="T66" i="3"/>
  <c r="T65" i="3"/>
  <c r="T64" i="3"/>
  <c r="T63" i="3"/>
  <c r="T62" i="3"/>
  <c r="U71" i="3"/>
  <c r="U69" i="3"/>
  <c r="U68" i="3"/>
  <c r="U67" i="3"/>
  <c r="U66" i="3"/>
  <c r="U65" i="3"/>
  <c r="U64" i="3"/>
  <c r="U63" i="3"/>
  <c r="U62" i="3"/>
  <c r="AN57" i="3"/>
  <c r="AN55" i="3"/>
  <c r="AN54" i="3"/>
  <c r="AN53" i="3"/>
  <c r="AN52" i="3"/>
  <c r="AN51" i="3"/>
  <c r="AN50" i="3"/>
  <c r="AN49" i="3"/>
  <c r="AN48" i="3"/>
  <c r="AO57" i="3"/>
  <c r="AO55" i="3"/>
  <c r="AO54" i="3"/>
  <c r="AO53" i="3"/>
  <c r="AO52" i="3"/>
  <c r="AO51" i="3"/>
  <c r="AO50" i="3"/>
  <c r="AO49" i="3"/>
  <c r="AO48" i="3"/>
  <c r="AD57" i="3"/>
  <c r="AD55" i="3"/>
  <c r="AD54" i="3"/>
  <c r="AD53" i="3"/>
  <c r="AD52" i="3"/>
  <c r="AD51" i="3"/>
  <c r="AD50" i="3"/>
  <c r="AD49" i="3"/>
  <c r="AE57" i="3"/>
  <c r="AE55" i="3"/>
  <c r="AE54" i="3"/>
  <c r="AE53" i="3"/>
  <c r="AE52" i="3"/>
  <c r="AE51" i="3"/>
  <c r="AE50" i="3"/>
  <c r="AE49" i="3"/>
  <c r="AD48" i="3"/>
  <c r="AE48" i="3"/>
  <c r="T57" i="3"/>
  <c r="T55" i="3"/>
  <c r="T54" i="3"/>
  <c r="T53" i="3"/>
  <c r="T52" i="3"/>
  <c r="T51" i="3"/>
  <c r="T50" i="3"/>
  <c r="T49" i="3"/>
  <c r="T48" i="3"/>
  <c r="U57" i="3"/>
  <c r="U55" i="3"/>
  <c r="U54" i="3"/>
  <c r="U53" i="3"/>
  <c r="U52" i="3"/>
  <c r="U51" i="3"/>
  <c r="U50" i="3"/>
  <c r="U49" i="3"/>
  <c r="U48" i="3"/>
  <c r="AN43" i="3"/>
  <c r="AN41" i="3"/>
  <c r="AN40" i="3"/>
  <c r="AN39" i="3"/>
  <c r="AN38" i="3"/>
  <c r="AN37" i="3"/>
  <c r="AN36" i="3"/>
  <c r="AN35" i="3"/>
  <c r="AN34" i="3"/>
  <c r="AO43" i="3"/>
  <c r="AO41" i="3"/>
  <c r="AO40" i="3"/>
  <c r="AO39" i="3"/>
  <c r="AO38" i="3"/>
  <c r="AO37" i="3"/>
  <c r="AO36" i="3"/>
  <c r="AO35" i="3"/>
  <c r="AO34" i="3"/>
  <c r="AE43" i="3"/>
  <c r="AE41" i="3"/>
  <c r="AE40" i="3"/>
  <c r="AE39" i="3"/>
  <c r="AE38" i="3"/>
  <c r="AE37" i="3"/>
  <c r="AE36" i="3"/>
  <c r="AE35" i="3"/>
  <c r="AE34" i="3"/>
  <c r="AD43" i="3"/>
  <c r="AD41" i="3"/>
  <c r="AD40" i="3"/>
  <c r="AD39" i="3"/>
  <c r="AD38" i="3"/>
  <c r="AD37" i="3"/>
  <c r="AD36" i="3"/>
  <c r="AD35" i="3"/>
  <c r="AD34" i="3"/>
  <c r="U43" i="3"/>
  <c r="T43" i="3"/>
  <c r="T41" i="3"/>
  <c r="U41" i="3"/>
  <c r="U40" i="3"/>
  <c r="U39" i="3"/>
  <c r="U38" i="3"/>
  <c r="U37" i="3"/>
  <c r="U36" i="3"/>
  <c r="U35" i="3"/>
  <c r="U34" i="3"/>
  <c r="T40" i="3"/>
  <c r="T39" i="3"/>
  <c r="T38" i="3"/>
  <c r="T37" i="3"/>
  <c r="T36" i="3"/>
  <c r="T35" i="3"/>
  <c r="T34" i="3"/>
  <c r="AE26" i="3"/>
  <c r="AE25" i="3"/>
  <c r="AE24" i="3"/>
  <c r="AE23" i="3"/>
  <c r="AE22" i="3"/>
  <c r="AE21" i="3"/>
  <c r="AE20" i="3"/>
  <c r="AE19" i="3"/>
  <c r="AD26" i="3"/>
  <c r="AD25" i="3"/>
  <c r="AD24" i="3"/>
  <c r="AD23" i="3"/>
  <c r="AD22" i="3"/>
  <c r="AD21" i="3"/>
  <c r="AD20" i="3"/>
  <c r="AD19" i="3"/>
  <c r="U26" i="3"/>
  <c r="U25" i="3"/>
  <c r="U24" i="3"/>
  <c r="U23" i="3"/>
  <c r="U22" i="3"/>
  <c r="U21" i="3"/>
  <c r="U20" i="3"/>
  <c r="U19" i="3"/>
  <c r="T26" i="3"/>
  <c r="T25" i="3"/>
  <c r="T24" i="3"/>
  <c r="T23" i="3"/>
  <c r="T22" i="3"/>
  <c r="T21" i="3"/>
  <c r="T20" i="3"/>
  <c r="T19" i="3"/>
  <c r="AE8" i="3"/>
  <c r="AD8" i="3"/>
  <c r="AE11" i="3"/>
  <c r="AE10" i="3"/>
  <c r="AE9" i="3"/>
  <c r="AE7" i="3"/>
  <c r="AE6" i="3"/>
  <c r="AE5" i="3"/>
  <c r="AE4" i="3"/>
  <c r="AD11" i="3"/>
  <c r="AD10" i="3"/>
  <c r="AD9" i="3"/>
  <c r="AD7" i="3"/>
  <c r="AD6" i="3"/>
  <c r="AD5" i="3"/>
  <c r="AD4" i="3"/>
  <c r="U11" i="3"/>
  <c r="U10" i="3"/>
  <c r="U9" i="3"/>
  <c r="U8" i="3"/>
  <c r="U7" i="3"/>
  <c r="U6" i="3"/>
  <c r="U5" i="3"/>
  <c r="U4" i="3"/>
  <c r="T11" i="3"/>
  <c r="T10" i="3"/>
  <c r="T9" i="3"/>
  <c r="T8" i="3"/>
  <c r="T7" i="3"/>
  <c r="T6" i="3"/>
  <c r="T5" i="3"/>
  <c r="T4" i="3"/>
  <c r="E41" i="3"/>
  <c r="E40" i="3"/>
  <c r="E39" i="3"/>
  <c r="E37" i="3"/>
  <c r="E38" i="3"/>
  <c r="E36" i="3"/>
  <c r="E35" i="3"/>
  <c r="E34" i="3"/>
  <c r="C41" i="3"/>
  <c r="C40" i="3"/>
  <c r="C39" i="3"/>
  <c r="C38" i="3"/>
  <c r="C37" i="3"/>
  <c r="C36" i="3"/>
  <c r="C35" i="3"/>
  <c r="C34" i="3"/>
  <c r="S20" i="3"/>
  <c r="E26" i="3"/>
  <c r="E25" i="3"/>
  <c r="E24" i="3"/>
  <c r="E23" i="3"/>
  <c r="E22" i="3"/>
  <c r="E21" i="3"/>
  <c r="E20" i="3"/>
  <c r="E19" i="3"/>
  <c r="C26" i="3"/>
  <c r="C25" i="3"/>
  <c r="C24" i="3"/>
  <c r="C23" i="3"/>
  <c r="C22" i="3"/>
  <c r="C21" i="3"/>
  <c r="C20" i="3"/>
  <c r="C19" i="3"/>
  <c r="C66" i="4"/>
  <c r="C65" i="4"/>
  <c r="S109" i="3"/>
  <c r="S107" i="3"/>
  <c r="S106" i="3"/>
  <c r="AM94" i="3"/>
  <c r="AC94" i="3"/>
  <c r="S94" i="3"/>
  <c r="AO93" i="3"/>
  <c r="AC92" i="3"/>
  <c r="S92" i="3"/>
  <c r="AM91" i="3"/>
  <c r="AC91" i="3"/>
  <c r="S91" i="3"/>
  <c r="AM80" i="3"/>
  <c r="AC80" i="3"/>
  <c r="S80" i="3"/>
  <c r="AM78" i="3"/>
  <c r="AC78" i="3"/>
  <c r="S78" i="3"/>
  <c r="AM77" i="3"/>
  <c r="AC77" i="3"/>
  <c r="S77" i="3"/>
  <c r="AM66" i="3"/>
  <c r="AC66" i="3"/>
  <c r="AG66" i="3" s="1"/>
  <c r="S66" i="3"/>
  <c r="AM64" i="3"/>
  <c r="AC64" i="3"/>
  <c r="S64" i="3"/>
  <c r="AM63" i="3"/>
  <c r="S63" i="3"/>
  <c r="AM52" i="3"/>
  <c r="AC52" i="3"/>
  <c r="S52" i="3"/>
  <c r="AM50" i="3"/>
  <c r="AC50" i="3"/>
  <c r="S50" i="3"/>
  <c r="AM49" i="3"/>
  <c r="AC49" i="3"/>
  <c r="S49" i="3"/>
  <c r="AM38" i="3"/>
  <c r="S38" i="3"/>
  <c r="AM36" i="3"/>
  <c r="S36" i="3"/>
  <c r="AM35" i="3"/>
  <c r="S35" i="3"/>
  <c r="AC23" i="3"/>
  <c r="S23" i="3"/>
  <c r="AC21" i="3"/>
  <c r="AG21" i="3" s="1"/>
  <c r="S21" i="3"/>
  <c r="AC20" i="3"/>
  <c r="AC8" i="3"/>
  <c r="AI8" i="3" s="1"/>
  <c r="S8" i="3"/>
  <c r="AC6" i="3"/>
  <c r="S6" i="3"/>
  <c r="S5" i="3"/>
  <c r="AV73" i="2"/>
  <c r="AT73" i="2"/>
  <c r="AP73" i="2"/>
  <c r="AQ73" i="2" s="1"/>
  <c r="AN73" i="2"/>
  <c r="AO73" i="2" s="1"/>
  <c r="AJ73" i="2"/>
  <c r="AM43" i="3" s="1"/>
  <c r="AH73" i="2"/>
  <c r="AC43" i="3" s="1"/>
  <c r="AF73" i="2"/>
  <c r="S43" i="3" s="1"/>
  <c r="P73" i="2"/>
  <c r="O73" i="2"/>
  <c r="N73" i="2"/>
  <c r="M73" i="2"/>
  <c r="L73" i="2"/>
  <c r="K73" i="2"/>
  <c r="J73" i="2"/>
  <c r="I73" i="2"/>
  <c r="H73" i="2"/>
  <c r="G73" i="2"/>
  <c r="F73" i="2"/>
  <c r="K101" i="3"/>
  <c r="AK69" i="2"/>
  <c r="AK73" i="2" s="1"/>
  <c r="AI69" i="2"/>
  <c r="AI73" i="2" s="1"/>
  <c r="AB43" i="3" s="1"/>
  <c r="AG69" i="2"/>
  <c r="AG73" i="2" s="1"/>
  <c r="Y69" i="2"/>
  <c r="W69" i="2"/>
  <c r="S66" i="2"/>
  <c r="R66" i="2"/>
  <c r="Q66" i="2"/>
  <c r="Q73" i="2" s="1"/>
  <c r="BJ65" i="2"/>
  <c r="BJ73" i="2" s="1"/>
  <c r="BK73" i="2" s="1"/>
  <c r="BH65" i="2"/>
  <c r="BH73" i="2" s="1"/>
  <c r="BI73" i="2" s="1"/>
  <c r="BF65" i="2"/>
  <c r="BF73" i="2" s="1"/>
  <c r="BG73" i="2" s="1"/>
  <c r="BD65" i="2"/>
  <c r="BD73" i="2" s="1"/>
  <c r="BE73" i="2" s="1"/>
  <c r="BB65" i="2"/>
  <c r="BB73" i="2" s="1"/>
  <c r="BC73" i="2" s="1"/>
  <c r="AZ65" i="2"/>
  <c r="AZ73" i="2" s="1"/>
  <c r="BA73" i="2" s="1"/>
  <c r="AY65" i="2"/>
  <c r="AX73" i="2"/>
  <c r="AY73" i="2" s="1"/>
  <c r="AW65" i="2"/>
  <c r="AU65" i="2"/>
  <c r="AS65" i="2"/>
  <c r="AQ65" i="2"/>
  <c r="AO65" i="2"/>
  <c r="AM65" i="2"/>
  <c r="S73" i="2"/>
  <c r="R65" i="2"/>
  <c r="R73" i="2" s="1"/>
  <c r="BL58" i="2"/>
  <c r="S111" i="3"/>
  <c r="AC96" i="3"/>
  <c r="AM82" i="3"/>
  <c r="AC82" i="3"/>
  <c r="S82" i="3"/>
  <c r="AM68" i="3"/>
  <c r="AC68" i="3"/>
  <c r="AG68" i="3" s="1"/>
  <c r="S68" i="3"/>
  <c r="AC54" i="3"/>
  <c r="AM40" i="3"/>
  <c r="K40" i="3"/>
  <c r="S40" i="3"/>
  <c r="S25" i="3"/>
  <c r="AC25" i="3"/>
  <c r="S10" i="3"/>
  <c r="AC10" i="3"/>
  <c r="S58" i="2"/>
  <c r="R58" i="2"/>
  <c r="Q58" i="2"/>
  <c r="O58" i="2"/>
  <c r="N58" i="2"/>
  <c r="M58" i="2"/>
  <c r="L58" i="2"/>
  <c r="K58" i="2"/>
  <c r="J58" i="2"/>
  <c r="I58" i="2"/>
  <c r="H58" i="2"/>
  <c r="G58" i="2"/>
  <c r="F58" i="2"/>
  <c r="B81" i="3"/>
  <c r="D95" i="3" s="1"/>
  <c r="L52" i="3"/>
  <c r="K52" i="3"/>
  <c r="B67" i="3"/>
  <c r="D81" i="3" s="1"/>
  <c r="AB38" i="3"/>
  <c r="B23" i="3"/>
  <c r="F38" i="3" s="1"/>
  <c r="D23" i="3"/>
  <c r="BL43" i="2"/>
  <c r="S110" i="3"/>
  <c r="AM95" i="3"/>
  <c r="AC95" i="3"/>
  <c r="S95" i="3"/>
  <c r="AM81" i="3"/>
  <c r="AC81" i="3"/>
  <c r="S81" i="3"/>
  <c r="AM67" i="3"/>
  <c r="AC67" i="3"/>
  <c r="S67" i="3"/>
  <c r="AC53" i="3"/>
  <c r="S53" i="3"/>
  <c r="AM39" i="3"/>
  <c r="S39" i="3"/>
  <c r="AC24" i="3"/>
  <c r="S9" i="3"/>
  <c r="AC9" i="3"/>
  <c r="S43" i="2"/>
  <c r="R43" i="2"/>
  <c r="Q43" i="2"/>
  <c r="O43" i="2"/>
  <c r="N43" i="2"/>
  <c r="M43" i="2"/>
  <c r="L43" i="2"/>
  <c r="K43" i="2"/>
  <c r="J43" i="2"/>
  <c r="I43" i="2"/>
  <c r="H43" i="2"/>
  <c r="G43" i="2"/>
  <c r="F43" i="2"/>
  <c r="BL31" i="2"/>
  <c r="S108" i="3"/>
  <c r="AC93" i="3"/>
  <c r="S93" i="3"/>
  <c r="AM79" i="3"/>
  <c r="AC79" i="3"/>
  <c r="S79" i="3"/>
  <c r="AM65" i="3"/>
  <c r="AC65" i="3"/>
  <c r="S65" i="3"/>
  <c r="S51" i="3"/>
  <c r="AM37" i="3"/>
  <c r="S37" i="3"/>
  <c r="S22" i="3"/>
  <c r="AC22" i="3"/>
  <c r="S7" i="3"/>
  <c r="AC7" i="3"/>
  <c r="S31" i="2"/>
  <c r="R31" i="2"/>
  <c r="Q31" i="2"/>
  <c r="O31" i="2"/>
  <c r="N31" i="2"/>
  <c r="M31" i="2"/>
  <c r="L31" i="2"/>
  <c r="K31" i="2"/>
  <c r="J31" i="2"/>
  <c r="I31" i="2"/>
  <c r="H31" i="2"/>
  <c r="G31" i="2"/>
  <c r="F31" i="2"/>
  <c r="L92" i="3"/>
  <c r="AB92" i="3"/>
  <c r="AB64" i="3"/>
  <c r="AB50" i="3"/>
  <c r="L36" i="3"/>
  <c r="K36" i="3"/>
  <c r="B51" i="3"/>
  <c r="D65" i="3" s="1"/>
  <c r="B36" i="3"/>
  <c r="D51" i="3" s="1"/>
  <c r="D36" i="3"/>
  <c r="B21" i="3"/>
  <c r="F36" i="3" s="1"/>
  <c r="D21" i="3"/>
  <c r="K63" i="3"/>
  <c r="AL49" i="3"/>
  <c r="R49" i="3"/>
  <c r="AB20" i="3"/>
  <c r="AC5" i="3"/>
  <c r="BL14" i="2"/>
  <c r="S105" i="3"/>
  <c r="AM90" i="3"/>
  <c r="AC90" i="3"/>
  <c r="S90" i="3"/>
  <c r="AM76" i="3"/>
  <c r="AC76" i="3"/>
  <c r="S76" i="3"/>
  <c r="AM62" i="3"/>
  <c r="AC62" i="3"/>
  <c r="S62" i="3"/>
  <c r="AM48" i="3"/>
  <c r="AC48" i="3"/>
  <c r="S48" i="3"/>
  <c r="AM34" i="3"/>
  <c r="AC34" i="3"/>
  <c r="S34" i="3"/>
  <c r="S19" i="3"/>
  <c r="AC19" i="3"/>
  <c r="S4" i="3"/>
  <c r="AC4" i="3"/>
  <c r="W14" i="2"/>
  <c r="S14" i="2"/>
  <c r="R14" i="2"/>
  <c r="Q14" i="2"/>
  <c r="O14" i="2"/>
  <c r="N14" i="2"/>
  <c r="M14" i="2"/>
  <c r="L14" i="2"/>
  <c r="K14" i="2"/>
  <c r="J14" i="2"/>
  <c r="I14" i="2"/>
  <c r="H14" i="2"/>
  <c r="G14" i="2"/>
  <c r="F14" i="2"/>
  <c r="AG7" i="3" l="1"/>
  <c r="AG62" i="3"/>
  <c r="W8" i="3"/>
  <c r="AQ66" i="3"/>
  <c r="AQ64" i="3"/>
  <c r="AS43" i="3"/>
  <c r="AC71" i="3"/>
  <c r="AB71" i="3"/>
  <c r="BC65" i="2"/>
  <c r="AM71" i="3"/>
  <c r="AQ71" i="3" s="1"/>
  <c r="S99" i="3"/>
  <c r="R99" i="3"/>
  <c r="BK65" i="2"/>
  <c r="AC57" i="3"/>
  <c r="AG57" i="3" s="1"/>
  <c r="BA65" i="2"/>
  <c r="Y107" i="3"/>
  <c r="Y109" i="3"/>
  <c r="B126" i="3"/>
  <c r="R108" i="3"/>
  <c r="BI65" i="2"/>
  <c r="BG65" i="2"/>
  <c r="BE65" i="2"/>
  <c r="R90" i="3"/>
  <c r="AQ67" i="3"/>
  <c r="Y19" i="3"/>
  <c r="R79" i="3"/>
  <c r="R82" i="3"/>
  <c r="AB63" i="3"/>
  <c r="AF63" i="3" s="1"/>
  <c r="Y105" i="3"/>
  <c r="W38" i="3"/>
  <c r="W91" i="3"/>
  <c r="Y110" i="3"/>
  <c r="W50" i="3"/>
  <c r="Y50" i="3"/>
  <c r="Y78" i="3"/>
  <c r="Y106" i="3"/>
  <c r="Y108" i="3"/>
  <c r="AI66" i="3"/>
  <c r="AI62" i="3"/>
  <c r="AI68" i="3"/>
  <c r="AI64" i="3"/>
  <c r="AI65" i="3"/>
  <c r="AI63" i="3"/>
  <c r="AI67" i="3"/>
  <c r="S71" i="3"/>
  <c r="W71" i="3" s="1"/>
  <c r="AM57" i="3"/>
  <c r="AQ57" i="3" s="1"/>
  <c r="AL57" i="3"/>
  <c r="AP57" i="3" s="1"/>
  <c r="AB53" i="3"/>
  <c r="K48" i="3"/>
  <c r="S57" i="3"/>
  <c r="AI57" i="3" s="1"/>
  <c r="R57" i="3"/>
  <c r="V57" i="3" s="1"/>
  <c r="AG64" i="3"/>
  <c r="AG8" i="3"/>
  <c r="AI49" i="3"/>
  <c r="AS94" i="3"/>
  <c r="AG63" i="3"/>
  <c r="AG65" i="3"/>
  <c r="AG67" i="3"/>
  <c r="AF64" i="3"/>
  <c r="AN75" i="2"/>
  <c r="AB76" i="3"/>
  <c r="AB65" i="3"/>
  <c r="AB93" i="3"/>
  <c r="L67" i="3"/>
  <c r="I60" i="2"/>
  <c r="M60" i="2"/>
  <c r="R67" i="3"/>
  <c r="B110" i="3"/>
  <c r="D125" i="3" s="1"/>
  <c r="AC55" i="3"/>
  <c r="AL34" i="3"/>
  <c r="AB5" i="3"/>
  <c r="AF5" i="3" s="1"/>
  <c r="R60" i="2"/>
  <c r="Y94" i="3"/>
  <c r="AI78" i="3"/>
  <c r="AI92" i="3"/>
  <c r="AI94" i="3"/>
  <c r="AG37" i="3"/>
  <c r="W22" i="3"/>
  <c r="AF43" i="3"/>
  <c r="AG50" i="3"/>
  <c r="AQ52" i="3"/>
  <c r="AQ63" i="3"/>
  <c r="AG80" i="3"/>
  <c r="AQ91" i="3"/>
  <c r="W23" i="3"/>
  <c r="AQ35" i="3"/>
  <c r="AL43" i="3"/>
  <c r="AR43" i="3" s="1"/>
  <c r="L43" i="3"/>
  <c r="BO58" i="2"/>
  <c r="R34" i="3"/>
  <c r="AL62" i="3"/>
  <c r="B66" i="3"/>
  <c r="D80" i="3" s="1"/>
  <c r="AL79" i="3"/>
  <c r="AB9" i="3"/>
  <c r="AF9" i="3" s="1"/>
  <c r="L39" i="3"/>
  <c r="AB81" i="3"/>
  <c r="G60" i="2"/>
  <c r="K60" i="2"/>
  <c r="O60" i="2"/>
  <c r="F26" i="3"/>
  <c r="B25" i="3"/>
  <c r="F40" i="3" s="1"/>
  <c r="R54" i="3"/>
  <c r="AL82" i="3"/>
  <c r="AC11" i="3"/>
  <c r="AG11" i="3" s="1"/>
  <c r="S69" i="3"/>
  <c r="AB57" i="3"/>
  <c r="AR75" i="2"/>
  <c r="AB36" i="3"/>
  <c r="AF36" i="3" s="1"/>
  <c r="AL52" i="3"/>
  <c r="AP52" i="3" s="1"/>
  <c r="B77" i="3"/>
  <c r="D91" i="3" s="1"/>
  <c r="AL90" i="3"/>
  <c r="AP90" i="3" s="1"/>
  <c r="F60" i="2"/>
  <c r="J60" i="2"/>
  <c r="N60" i="2"/>
  <c r="S60" i="2"/>
  <c r="H60" i="2"/>
  <c r="L60" i="2"/>
  <c r="Q60" i="2"/>
  <c r="S41" i="3"/>
  <c r="AL69" i="3"/>
  <c r="AV75" i="2"/>
  <c r="AG43" i="3"/>
  <c r="AM53" i="3"/>
  <c r="AS53" i="3" s="1"/>
  <c r="AM41" i="3"/>
  <c r="AQ41" i="3" s="1"/>
  <c r="AC83" i="3"/>
  <c r="AG83" i="3" s="1"/>
  <c r="BL75" i="2"/>
  <c r="L49" i="3"/>
  <c r="AI36" i="3"/>
  <c r="Y6" i="3"/>
  <c r="AS77" i="3"/>
  <c r="B40" i="3"/>
  <c r="D55" i="3" s="1"/>
  <c r="B35" i="3"/>
  <c r="D50" i="3" s="1"/>
  <c r="R22" i="3"/>
  <c r="V22" i="3" s="1"/>
  <c r="D34" i="3"/>
  <c r="AB24" i="3"/>
  <c r="AF24" i="3" s="1"/>
  <c r="AC26" i="3"/>
  <c r="AG26" i="3" s="1"/>
  <c r="AS63" i="3"/>
  <c r="AS52" i="3"/>
  <c r="W63" i="3"/>
  <c r="Y20" i="3"/>
  <c r="W21" i="3"/>
  <c r="AS49" i="3"/>
  <c r="AI52" i="3"/>
  <c r="W78" i="3"/>
  <c r="AQ80" i="3"/>
  <c r="W107" i="3"/>
  <c r="AG20" i="3"/>
  <c r="AF38" i="3"/>
  <c r="AG6" i="3"/>
  <c r="AG38" i="3"/>
  <c r="Y49" i="3"/>
  <c r="AQ50" i="3"/>
  <c r="W66" i="3"/>
  <c r="AQ78" i="3"/>
  <c r="W106" i="3"/>
  <c r="AG22" i="3"/>
  <c r="AI6" i="3"/>
  <c r="W35" i="3"/>
  <c r="W7" i="3"/>
  <c r="AI21" i="3"/>
  <c r="W20" i="3"/>
  <c r="AS36" i="3"/>
  <c r="AS66" i="3"/>
  <c r="W5" i="3"/>
  <c r="Y8" i="3"/>
  <c r="Y36" i="3"/>
  <c r="AQ38" i="3"/>
  <c r="Y66" i="3"/>
  <c r="AS78" i="3"/>
  <c r="W43" i="3"/>
  <c r="W37" i="3"/>
  <c r="Y21" i="3"/>
  <c r="Y22" i="3"/>
  <c r="AG23" i="3"/>
  <c r="AG35" i="3"/>
  <c r="AG78" i="3"/>
  <c r="W80" i="3"/>
  <c r="W94" i="3"/>
  <c r="R7" i="3"/>
  <c r="V7" i="3" s="1"/>
  <c r="AL99" i="3"/>
  <c r="L99" i="3"/>
  <c r="AI5" i="3"/>
  <c r="AG5" i="3"/>
  <c r="Y51" i="3"/>
  <c r="W51" i="3"/>
  <c r="AI9" i="3"/>
  <c r="AG9" i="3"/>
  <c r="AB39" i="3"/>
  <c r="K39" i="3"/>
  <c r="F20" i="3"/>
  <c r="F24" i="3"/>
  <c r="R24" i="3"/>
  <c r="B39" i="3"/>
  <c r="D54" i="3" s="1"/>
  <c r="AS39" i="3"/>
  <c r="AQ39" i="3"/>
  <c r="AI24" i="3"/>
  <c r="AG24" i="3"/>
  <c r="F19" i="3"/>
  <c r="AB51" i="3"/>
  <c r="K51" i="3"/>
  <c r="Y9" i="3"/>
  <c r="W9" i="3"/>
  <c r="W39" i="3"/>
  <c r="AI39" i="3"/>
  <c r="AG39" i="3"/>
  <c r="R35" i="3"/>
  <c r="X49" i="3" s="1"/>
  <c r="B50" i="3"/>
  <c r="D64" i="3" s="1"/>
  <c r="K37" i="3"/>
  <c r="AB37" i="3"/>
  <c r="AL51" i="3"/>
  <c r="L51" i="3"/>
  <c r="F25" i="3"/>
  <c r="L54" i="3"/>
  <c r="AL54" i="3"/>
  <c r="K96" i="3"/>
  <c r="AB96" i="3"/>
  <c r="AM85" i="3"/>
  <c r="S114" i="3"/>
  <c r="F22" i="3"/>
  <c r="R10" i="3"/>
  <c r="W4" i="3"/>
  <c r="Y4" i="3"/>
  <c r="AG34" i="3"/>
  <c r="AI34" i="3"/>
  <c r="AS48" i="3"/>
  <c r="AQ48" i="3"/>
  <c r="Y76" i="3"/>
  <c r="W76" i="3"/>
  <c r="AG90" i="3"/>
  <c r="AI90" i="3"/>
  <c r="AP49" i="3"/>
  <c r="AB91" i="3"/>
  <c r="K91" i="3"/>
  <c r="F21" i="3"/>
  <c r="B122" i="3"/>
  <c r="R107" i="3"/>
  <c r="AQ37" i="3"/>
  <c r="Y65" i="3"/>
  <c r="W65" i="3"/>
  <c r="AS65" i="3"/>
  <c r="AQ65" i="3"/>
  <c r="AG79" i="3"/>
  <c r="AI79" i="3"/>
  <c r="W93" i="3"/>
  <c r="Y93" i="3"/>
  <c r="AM93" i="3"/>
  <c r="AM92" i="3"/>
  <c r="Y53" i="3"/>
  <c r="W53" i="3"/>
  <c r="Y81" i="3"/>
  <c r="W81" i="3"/>
  <c r="AQ81" i="3"/>
  <c r="AS81" i="3"/>
  <c r="AI95" i="3"/>
  <c r="AG95" i="3"/>
  <c r="W110" i="3"/>
  <c r="F23" i="3"/>
  <c r="R23" i="3"/>
  <c r="B38" i="3"/>
  <c r="D53" i="3" s="1"/>
  <c r="K66" i="3"/>
  <c r="AB66" i="3"/>
  <c r="AL80" i="3"/>
  <c r="L80" i="3"/>
  <c r="R109" i="3"/>
  <c r="B124" i="3"/>
  <c r="AI10" i="3"/>
  <c r="AG10" i="3"/>
  <c r="AI25" i="3"/>
  <c r="AG25" i="3"/>
  <c r="Y40" i="3"/>
  <c r="W40" i="3"/>
  <c r="AS40" i="3"/>
  <c r="AQ40" i="3"/>
  <c r="AG54" i="3"/>
  <c r="W68" i="3"/>
  <c r="AS68" i="3"/>
  <c r="AQ68" i="3"/>
  <c r="AI82" i="3"/>
  <c r="AG82" i="3"/>
  <c r="S96" i="3"/>
  <c r="Y111" i="3" s="1"/>
  <c r="AM96" i="3"/>
  <c r="BL60" i="2"/>
  <c r="BD75" i="2"/>
  <c r="R6" i="3"/>
  <c r="AB8" i="3"/>
  <c r="AI20" i="3"/>
  <c r="AB21" i="3"/>
  <c r="S24" i="3"/>
  <c r="Y39" i="3" s="1"/>
  <c r="AL36" i="3"/>
  <c r="AS37" i="3"/>
  <c r="W49" i="3"/>
  <c r="AG49" i="3"/>
  <c r="AQ49" i="3"/>
  <c r="AC51" i="3"/>
  <c r="AM51" i="3"/>
  <c r="S54" i="3"/>
  <c r="Y68" i="3" s="1"/>
  <c r="D19" i="3"/>
  <c r="AB4" i="3"/>
  <c r="L63" i="3"/>
  <c r="AL63" i="3"/>
  <c r="R91" i="3"/>
  <c r="B106" i="3"/>
  <c r="D121" i="3" s="1"/>
  <c r="K92" i="3"/>
  <c r="K78" i="3"/>
  <c r="AB78" i="3"/>
  <c r="R39" i="3"/>
  <c r="B54" i="3"/>
  <c r="D68" i="3" s="1"/>
  <c r="K81" i="3"/>
  <c r="AL95" i="3"/>
  <c r="L95" i="3"/>
  <c r="D38" i="3"/>
  <c r="AB23" i="3"/>
  <c r="AL38" i="3"/>
  <c r="L38" i="3"/>
  <c r="AL94" i="3"/>
  <c r="L94" i="3"/>
  <c r="AB68" i="3"/>
  <c r="K68" i="3"/>
  <c r="S85" i="3"/>
  <c r="Y99" i="3" s="1"/>
  <c r="BD76" i="2"/>
  <c r="AX76" i="2"/>
  <c r="AC99" i="3"/>
  <c r="K100" i="3"/>
  <c r="W19" i="3"/>
  <c r="Y48" i="3"/>
  <c r="W48" i="3"/>
  <c r="AS76" i="3"/>
  <c r="AQ76" i="3"/>
  <c r="W105" i="3"/>
  <c r="R5" i="3"/>
  <c r="B20" i="3"/>
  <c r="F35" i="3" s="1"/>
  <c r="AB35" i="3"/>
  <c r="K35" i="3"/>
  <c r="B92" i="3"/>
  <c r="D106" i="3" s="1"/>
  <c r="R77" i="3"/>
  <c r="R50" i="3"/>
  <c r="AH50" i="3" s="1"/>
  <c r="B65" i="3"/>
  <c r="D79" i="3" s="1"/>
  <c r="L78" i="3"/>
  <c r="AL78" i="3"/>
  <c r="R4" i="3"/>
  <c r="AF20" i="3"/>
  <c r="AL35" i="3"/>
  <c r="L35" i="3"/>
  <c r="R63" i="3"/>
  <c r="B78" i="3"/>
  <c r="D92" i="3" s="1"/>
  <c r="K77" i="3"/>
  <c r="AB77" i="3"/>
  <c r="AL91" i="3"/>
  <c r="L91" i="3"/>
  <c r="AF50" i="3"/>
  <c r="AL64" i="3"/>
  <c r="L64" i="3"/>
  <c r="B107" i="3"/>
  <c r="D122" i="3" s="1"/>
  <c r="R92" i="3"/>
  <c r="AH92" i="3" s="1"/>
  <c r="R38" i="3"/>
  <c r="B53" i="3"/>
  <c r="D67" i="3" s="1"/>
  <c r="L66" i="3"/>
  <c r="AL66" i="3"/>
  <c r="R94" i="3"/>
  <c r="B109" i="3"/>
  <c r="D124" i="3" s="1"/>
  <c r="AC85" i="3"/>
  <c r="AZ75" i="2"/>
  <c r="W99" i="3"/>
  <c r="AM99" i="3"/>
  <c r="BH75" i="2"/>
  <c r="AQ43" i="3"/>
  <c r="AI7" i="3"/>
  <c r="Y35" i="3"/>
  <c r="AI35" i="3"/>
  <c r="AS35" i="3"/>
  <c r="AI37" i="3"/>
  <c r="AB48" i="3"/>
  <c r="B64" i="3"/>
  <c r="D78" i="3" s="1"/>
  <c r="K50" i="3"/>
  <c r="R52" i="3"/>
  <c r="K64" i="3"/>
  <c r="K49" i="3"/>
  <c r="AB49" i="3"/>
  <c r="AR49" i="3" s="1"/>
  <c r="R64" i="3"/>
  <c r="AH64" i="3" s="1"/>
  <c r="B79" i="3"/>
  <c r="D93" i="3" s="1"/>
  <c r="AL67" i="3"/>
  <c r="AB80" i="3"/>
  <c r="K80" i="3"/>
  <c r="AG4" i="3"/>
  <c r="AI4" i="3"/>
  <c r="AG19" i="3"/>
  <c r="AI19" i="3"/>
  <c r="W34" i="3"/>
  <c r="Y34" i="3"/>
  <c r="AQ34" i="3"/>
  <c r="AS34" i="3"/>
  <c r="AI48" i="3"/>
  <c r="AG48" i="3"/>
  <c r="W62" i="3"/>
  <c r="Y62" i="3"/>
  <c r="AQ62" i="3"/>
  <c r="AS62" i="3"/>
  <c r="AI76" i="3"/>
  <c r="AG76" i="3"/>
  <c r="W90" i="3"/>
  <c r="Y90" i="3"/>
  <c r="AQ90" i="3"/>
  <c r="AS90" i="3"/>
  <c r="R20" i="3"/>
  <c r="V49" i="3"/>
  <c r="L77" i="3"/>
  <c r="AL77" i="3"/>
  <c r="B121" i="3"/>
  <c r="R106" i="3"/>
  <c r="AL50" i="3"/>
  <c r="L50" i="3"/>
  <c r="B93" i="3"/>
  <c r="D107" i="3" s="1"/>
  <c r="R78" i="3"/>
  <c r="AF92" i="3"/>
  <c r="W79" i="3"/>
  <c r="Y79" i="3"/>
  <c r="AQ79" i="3"/>
  <c r="AS79" i="3"/>
  <c r="AG93" i="3"/>
  <c r="AI93" i="3"/>
  <c r="W108" i="3"/>
  <c r="AI53" i="3"/>
  <c r="AG53" i="3"/>
  <c r="W67" i="3"/>
  <c r="Y67" i="3"/>
  <c r="AI81" i="3"/>
  <c r="AG81" i="3"/>
  <c r="Y95" i="3"/>
  <c r="W95" i="3"/>
  <c r="AS95" i="3"/>
  <c r="AQ95" i="3"/>
  <c r="R80" i="3"/>
  <c r="B95" i="3"/>
  <c r="D109" i="3" s="1"/>
  <c r="AB94" i="3"/>
  <c r="K94" i="3"/>
  <c r="Y10" i="3"/>
  <c r="W10" i="3"/>
  <c r="Y25" i="3"/>
  <c r="W25" i="3"/>
  <c r="AI40" i="3"/>
  <c r="AG40" i="3"/>
  <c r="Y82" i="3"/>
  <c r="W82" i="3"/>
  <c r="AS82" i="3"/>
  <c r="AQ82" i="3"/>
  <c r="AG96" i="3"/>
  <c r="W111" i="3"/>
  <c r="R43" i="3"/>
  <c r="V43" i="3" s="1"/>
  <c r="B58" i="3"/>
  <c r="D72" i="3" s="1"/>
  <c r="BJ76" i="2"/>
  <c r="Y5" i="3"/>
  <c r="AB6" i="3"/>
  <c r="Y7" i="3"/>
  <c r="R8" i="3"/>
  <c r="D35" i="3"/>
  <c r="R21" i="3"/>
  <c r="AI22" i="3"/>
  <c r="D39" i="3"/>
  <c r="R36" i="3"/>
  <c r="Y37" i="3"/>
  <c r="K38" i="3"/>
  <c r="AB40" i="3"/>
  <c r="AB52" i="3"/>
  <c r="AM54" i="3"/>
  <c r="R66" i="3"/>
  <c r="AS67" i="3"/>
  <c r="AG71" i="3"/>
  <c r="AP75" i="2"/>
  <c r="AX75" i="2"/>
  <c r="BF75" i="2"/>
  <c r="AR76" i="2"/>
  <c r="W6" i="3"/>
  <c r="Y23" i="3"/>
  <c r="AI23" i="3"/>
  <c r="W36" i="3"/>
  <c r="AG36" i="3"/>
  <c r="AQ36" i="3"/>
  <c r="Y38" i="3"/>
  <c r="AI38" i="3"/>
  <c r="AS38" i="3"/>
  <c r="AI50" i="3"/>
  <c r="AS50" i="3"/>
  <c r="W52" i="3"/>
  <c r="AG52" i="3"/>
  <c r="Y63" i="3"/>
  <c r="AI91" i="3"/>
  <c r="AG91" i="3"/>
  <c r="AL75" i="2"/>
  <c r="AT75" i="2"/>
  <c r="BB75" i="2"/>
  <c r="BJ75" i="2"/>
  <c r="K43" i="3"/>
  <c r="Y52" i="3"/>
  <c r="Y64" i="3"/>
  <c r="AS64" i="3"/>
  <c r="AI77" i="3"/>
  <c r="AG77" i="3"/>
  <c r="AQ77" i="3"/>
  <c r="W64" i="3"/>
  <c r="Y77" i="3"/>
  <c r="W77" i="3"/>
  <c r="Y80" i="3"/>
  <c r="AI80" i="3"/>
  <c r="AS80" i="3"/>
  <c r="AS91" i="3"/>
  <c r="Y92" i="3"/>
  <c r="W92" i="3"/>
  <c r="AG94" i="3"/>
  <c r="AQ94" i="3"/>
  <c r="W109" i="3"/>
  <c r="Y91" i="3"/>
  <c r="AG92" i="3"/>
  <c r="AI11" i="3" l="1"/>
  <c r="AH63" i="3"/>
  <c r="AH36" i="3"/>
  <c r="W57" i="3"/>
  <c r="Y57" i="3"/>
  <c r="K53" i="3"/>
  <c r="R111" i="3"/>
  <c r="K65" i="3"/>
  <c r="B69" i="3"/>
  <c r="D83" i="3" s="1"/>
  <c r="K93" i="3"/>
  <c r="D20" i="3"/>
  <c r="R95" i="3"/>
  <c r="V95" i="3" s="1"/>
  <c r="AH5" i="3"/>
  <c r="D24" i="3"/>
  <c r="B49" i="3"/>
  <c r="D63" i="3" s="1"/>
  <c r="B123" i="3"/>
  <c r="R112" i="3"/>
  <c r="X112" i="3" s="1"/>
  <c r="S112" i="3"/>
  <c r="Y112" i="3" s="1"/>
  <c r="B105" i="3"/>
  <c r="D120" i="3" s="1"/>
  <c r="L79" i="3"/>
  <c r="L82" i="3"/>
  <c r="X106" i="3"/>
  <c r="AB83" i="3"/>
  <c r="K76" i="3"/>
  <c r="B94" i="3"/>
  <c r="D108" i="3" s="1"/>
  <c r="AM69" i="3"/>
  <c r="AQ69" i="3" s="1"/>
  <c r="B97" i="3"/>
  <c r="D111" i="3" s="1"/>
  <c r="L69" i="3"/>
  <c r="K71" i="3"/>
  <c r="AI71" i="3"/>
  <c r="B82" i="3"/>
  <c r="D96" i="3" s="1"/>
  <c r="Y71" i="3"/>
  <c r="R62" i="3"/>
  <c r="V62" i="3" s="1"/>
  <c r="R69" i="3"/>
  <c r="AX62" i="2"/>
  <c r="AS71" i="3"/>
  <c r="AS57" i="3"/>
  <c r="AQ53" i="3"/>
  <c r="L57" i="3"/>
  <c r="AB55" i="3"/>
  <c r="B114" i="3"/>
  <c r="D129" i="3" s="1"/>
  <c r="R51" i="3"/>
  <c r="AH51" i="3" s="1"/>
  <c r="AP43" i="3"/>
  <c r="X107" i="3"/>
  <c r="AF65" i="3"/>
  <c r="AF68" i="3"/>
  <c r="AH66" i="3"/>
  <c r="AF66" i="3"/>
  <c r="AH8" i="3"/>
  <c r="AF8" i="3"/>
  <c r="X109" i="3"/>
  <c r="S55" i="3"/>
  <c r="W55" i="3" s="1"/>
  <c r="AR57" i="3"/>
  <c r="AL39" i="3"/>
  <c r="AP39" i="3" s="1"/>
  <c r="AR62" i="2"/>
  <c r="AL61" i="2"/>
  <c r="L34" i="3"/>
  <c r="AL41" i="3"/>
  <c r="X57" i="3"/>
  <c r="AL62" i="2"/>
  <c r="B56" i="3"/>
  <c r="D70" i="3" s="1"/>
  <c r="L62" i="3"/>
  <c r="AB19" i="3"/>
  <c r="AF19" i="3" s="1"/>
  <c r="AH9" i="3"/>
  <c r="K57" i="3"/>
  <c r="B22" i="3"/>
  <c r="F37" i="3" s="1"/>
  <c r="B72" i="3"/>
  <c r="D86" i="3" s="1"/>
  <c r="AR52" i="3"/>
  <c r="AI54" i="3"/>
  <c r="B37" i="3"/>
  <c r="D52" i="3" s="1"/>
  <c r="R25" i="3"/>
  <c r="V25" i="3" s="1"/>
  <c r="AZ61" i="2"/>
  <c r="AV61" i="2"/>
  <c r="BJ61" i="2"/>
  <c r="AJ61" i="2"/>
  <c r="AN61" i="2"/>
  <c r="AH61" i="2"/>
  <c r="AB26" i="3"/>
  <c r="AP77" i="3"/>
  <c r="AR77" i="3"/>
  <c r="X52" i="3"/>
  <c r="V52" i="3"/>
  <c r="AC69" i="3"/>
  <c r="AT61" i="2"/>
  <c r="B55" i="3"/>
  <c r="D69" i="3" s="1"/>
  <c r="R40" i="3"/>
  <c r="X54" i="3" s="1"/>
  <c r="R81" i="3"/>
  <c r="B96" i="3"/>
  <c r="D110" i="3" s="1"/>
  <c r="D37" i="3"/>
  <c r="AB22" i="3"/>
  <c r="AP91" i="3"/>
  <c r="AR91" i="3"/>
  <c r="R76" i="3"/>
  <c r="AH76" i="3" s="1"/>
  <c r="B91" i="3"/>
  <c r="D105" i="3" s="1"/>
  <c r="V99" i="3"/>
  <c r="V90" i="3"/>
  <c r="AC97" i="3"/>
  <c r="BF61" i="2"/>
  <c r="Y96" i="3"/>
  <c r="W96" i="3"/>
  <c r="V23" i="3"/>
  <c r="X23" i="3"/>
  <c r="AQ93" i="3"/>
  <c r="AS93" i="3"/>
  <c r="AQ85" i="3"/>
  <c r="AS85" i="3"/>
  <c r="AF37" i="3"/>
  <c r="B70" i="3"/>
  <c r="D84" i="3" s="1"/>
  <c r="R55" i="3"/>
  <c r="AF40" i="3"/>
  <c r="X36" i="3"/>
  <c r="V36" i="3"/>
  <c r="X21" i="3"/>
  <c r="V21" i="3"/>
  <c r="AH6" i="3"/>
  <c r="AF6" i="3"/>
  <c r="R71" i="3"/>
  <c r="AH71" i="3" s="1"/>
  <c r="B86" i="3"/>
  <c r="D100" i="3" s="1"/>
  <c r="AF94" i="3"/>
  <c r="AH94" i="3"/>
  <c r="AP50" i="3"/>
  <c r="AR50" i="3"/>
  <c r="V20" i="3"/>
  <c r="X20" i="3"/>
  <c r="AP82" i="3"/>
  <c r="AF80" i="3"/>
  <c r="AH80" i="3"/>
  <c r="V64" i="3"/>
  <c r="X64" i="3"/>
  <c r="AF76" i="3"/>
  <c r="AM55" i="3"/>
  <c r="AP61" i="2"/>
  <c r="L96" i="3"/>
  <c r="AL96" i="3"/>
  <c r="R68" i="3"/>
  <c r="X82" i="3" s="1"/>
  <c r="B83" i="3"/>
  <c r="D97" i="3" s="1"/>
  <c r="D40" i="3"/>
  <c r="AB25" i="3"/>
  <c r="AR66" i="3"/>
  <c r="AP66" i="3"/>
  <c r="B125" i="3"/>
  <c r="R110" i="3"/>
  <c r="K67" i="3"/>
  <c r="AB67" i="3"/>
  <c r="AL93" i="3"/>
  <c r="L93" i="3"/>
  <c r="AL92" i="3"/>
  <c r="R65" i="3"/>
  <c r="AH65" i="3" s="1"/>
  <c r="B80" i="3"/>
  <c r="D94" i="3" s="1"/>
  <c r="D22" i="3"/>
  <c r="AB7" i="3"/>
  <c r="AP64" i="3"/>
  <c r="AR64" i="3"/>
  <c r="AH77" i="3"/>
  <c r="AF77" i="3"/>
  <c r="R105" i="3"/>
  <c r="X105" i="3" s="1"/>
  <c r="B120" i="3"/>
  <c r="AB62" i="3"/>
  <c r="K62" i="3"/>
  <c r="R19" i="3"/>
  <c r="X34" i="3" s="1"/>
  <c r="B34" i="3"/>
  <c r="D49" i="3" s="1"/>
  <c r="AB99" i="3"/>
  <c r="AR99" i="3" s="1"/>
  <c r="K99" i="3"/>
  <c r="AP38" i="3"/>
  <c r="AR38" i="3"/>
  <c r="AP95" i="3"/>
  <c r="AF53" i="3"/>
  <c r="AP79" i="3"/>
  <c r="AF4" i="3"/>
  <c r="AH4" i="3"/>
  <c r="AI51" i="3"/>
  <c r="AG51" i="3"/>
  <c r="X6" i="3"/>
  <c r="V6" i="3"/>
  <c r="AF71" i="3"/>
  <c r="K83" i="3"/>
  <c r="AM97" i="3"/>
  <c r="BH61" i="2"/>
  <c r="R114" i="3"/>
  <c r="B129" i="3"/>
  <c r="AG55" i="3"/>
  <c r="V82" i="3"/>
  <c r="V67" i="3"/>
  <c r="V79" i="3"/>
  <c r="AP34" i="3"/>
  <c r="AF51" i="3"/>
  <c r="K41" i="3"/>
  <c r="AB41" i="3"/>
  <c r="K85" i="3"/>
  <c r="AB85" i="3"/>
  <c r="AL71" i="3"/>
  <c r="L71" i="3"/>
  <c r="V94" i="3"/>
  <c r="X94" i="3"/>
  <c r="V38" i="3"/>
  <c r="X38" i="3"/>
  <c r="AL65" i="3"/>
  <c r="L65" i="3"/>
  <c r="V63" i="3"/>
  <c r="X63" i="3"/>
  <c r="AB34" i="3"/>
  <c r="K34" i="3"/>
  <c r="B100" i="3"/>
  <c r="D114" i="3" s="1"/>
  <c r="R85" i="3"/>
  <c r="X99" i="3" s="1"/>
  <c r="V34" i="3"/>
  <c r="AS51" i="3"/>
  <c r="AQ51" i="3"/>
  <c r="AH21" i="3"/>
  <c r="AF21" i="3"/>
  <c r="BL61" i="2"/>
  <c r="AP80" i="3"/>
  <c r="AR80" i="3"/>
  <c r="V111" i="3"/>
  <c r="X66" i="3"/>
  <c r="V66" i="3"/>
  <c r="AH38" i="3"/>
  <c r="X78" i="3"/>
  <c r="V78" i="3"/>
  <c r="V106" i="3"/>
  <c r="V54" i="3"/>
  <c r="AF93" i="3"/>
  <c r="AH49" i="3"/>
  <c r="AF49" i="3"/>
  <c r="AM83" i="3"/>
  <c r="BB61" i="2"/>
  <c r="S26" i="3"/>
  <c r="Y41" i="3" s="1"/>
  <c r="AD62" i="2"/>
  <c r="AF62" i="2"/>
  <c r="AD61" i="2"/>
  <c r="B111" i="3"/>
  <c r="D126" i="3" s="1"/>
  <c r="R96" i="3"/>
  <c r="AH96" i="3" s="1"/>
  <c r="K54" i="3"/>
  <c r="AB54" i="3"/>
  <c r="AR54" i="3" s="1"/>
  <c r="D25" i="3"/>
  <c r="AB10" i="3"/>
  <c r="AB95" i="3"/>
  <c r="K95" i="3"/>
  <c r="AL53" i="3"/>
  <c r="L53" i="3"/>
  <c r="B108" i="3"/>
  <c r="D123" i="3" s="1"/>
  <c r="R93" i="3"/>
  <c r="X108" i="3" s="1"/>
  <c r="AL37" i="3"/>
  <c r="L37" i="3"/>
  <c r="X92" i="3"/>
  <c r="V92" i="3"/>
  <c r="AP35" i="3"/>
  <c r="AR35" i="3"/>
  <c r="AB90" i="3"/>
  <c r="L90" i="3"/>
  <c r="K90" i="3"/>
  <c r="L48" i="3"/>
  <c r="AL48" i="3"/>
  <c r="B19" i="3"/>
  <c r="F34" i="3" s="1"/>
  <c r="V50" i="3"/>
  <c r="X50" i="3"/>
  <c r="AF35" i="3"/>
  <c r="AH35" i="3"/>
  <c r="AF23" i="3"/>
  <c r="AH23" i="3"/>
  <c r="AH78" i="3"/>
  <c r="AF78" i="3"/>
  <c r="V91" i="3"/>
  <c r="X91" i="3"/>
  <c r="AR36" i="3"/>
  <c r="AP36" i="3"/>
  <c r="AR61" i="2"/>
  <c r="AS96" i="3"/>
  <c r="AQ96" i="3"/>
  <c r="V109" i="3"/>
  <c r="V107" i="3"/>
  <c r="V10" i="3"/>
  <c r="Y114" i="3"/>
  <c r="W114" i="3"/>
  <c r="BL62" i="2"/>
  <c r="AF61" i="2"/>
  <c r="AF96" i="3"/>
  <c r="AP54" i="3"/>
  <c r="AH52" i="3"/>
  <c r="AF52" i="3"/>
  <c r="AF48" i="3"/>
  <c r="L68" i="3"/>
  <c r="AL68" i="3"/>
  <c r="R9" i="3"/>
  <c r="B24" i="3"/>
  <c r="F39" i="3" s="1"/>
  <c r="V5" i="3"/>
  <c r="X5" i="3"/>
  <c r="AS54" i="3"/>
  <c r="AQ54" i="3"/>
  <c r="X8" i="3"/>
  <c r="V8" i="3"/>
  <c r="AH57" i="3"/>
  <c r="AF57" i="3"/>
  <c r="AI96" i="3"/>
  <c r="V80" i="3"/>
  <c r="X80" i="3"/>
  <c r="AP67" i="3"/>
  <c r="AQ99" i="3"/>
  <c r="AS99" i="3"/>
  <c r="AG85" i="3"/>
  <c r="AI85" i="3"/>
  <c r="S83" i="3"/>
  <c r="AX61" i="2"/>
  <c r="BD62" i="2"/>
  <c r="S11" i="3"/>
  <c r="Z61" i="2"/>
  <c r="AB82" i="3"/>
  <c r="K82" i="3"/>
  <c r="L40" i="3"/>
  <c r="AL40" i="3"/>
  <c r="AL81" i="3"/>
  <c r="L81" i="3"/>
  <c r="R53" i="3"/>
  <c r="AH53" i="3" s="1"/>
  <c r="B68" i="3"/>
  <c r="D82" i="3" s="1"/>
  <c r="K79" i="3"/>
  <c r="AB79" i="3"/>
  <c r="AR79" i="3" s="1"/>
  <c r="R37" i="3"/>
  <c r="AH37" i="3" s="1"/>
  <c r="B52" i="3"/>
  <c r="D66" i="3" s="1"/>
  <c r="AH20" i="3"/>
  <c r="AL76" i="3"/>
  <c r="L76" i="3"/>
  <c r="B63" i="3"/>
  <c r="D77" i="3" s="1"/>
  <c r="R48" i="3"/>
  <c r="AR78" i="3"/>
  <c r="AP78" i="3"/>
  <c r="X77" i="3"/>
  <c r="V77" i="3"/>
  <c r="AG99" i="3"/>
  <c r="AI99" i="3"/>
  <c r="W85" i="3"/>
  <c r="Y85" i="3"/>
  <c r="AP94" i="3"/>
  <c r="AR94" i="3"/>
  <c r="AF81" i="3"/>
  <c r="V39" i="3"/>
  <c r="X39" i="3"/>
  <c r="AR63" i="3"/>
  <c r="AP63" i="3"/>
  <c r="Y54" i="3"/>
  <c r="W54" i="3"/>
  <c r="Y24" i="3"/>
  <c r="W24" i="3"/>
  <c r="K55" i="3"/>
  <c r="D26" i="3"/>
  <c r="AB11" i="3"/>
  <c r="S97" i="3"/>
  <c r="BD61" i="2"/>
  <c r="BJ62" i="2"/>
  <c r="AS92" i="3"/>
  <c r="AQ92" i="3"/>
  <c r="AF91" i="3"/>
  <c r="AH91" i="3"/>
  <c r="AL85" i="3"/>
  <c r="L85" i="3"/>
  <c r="W69" i="3"/>
  <c r="W41" i="3"/>
  <c r="V108" i="3"/>
  <c r="AP51" i="3"/>
  <c r="AR51" i="3"/>
  <c r="V35" i="3"/>
  <c r="X35" i="3"/>
  <c r="AP62" i="3"/>
  <c r="AP69" i="3"/>
  <c r="V24" i="3"/>
  <c r="X24" i="3"/>
  <c r="AF39" i="3"/>
  <c r="AH39" i="3"/>
  <c r="AP99" i="3"/>
  <c r="X95" i="3" l="1"/>
  <c r="W112" i="3"/>
  <c r="V51" i="3"/>
  <c r="AH81" i="3"/>
  <c r="X110" i="3"/>
  <c r="AH19" i="3"/>
  <c r="Y69" i="3"/>
  <c r="B127" i="3"/>
  <c r="X62" i="3"/>
  <c r="B84" i="3"/>
  <c r="D98" i="3" s="1"/>
  <c r="AR67" i="3"/>
  <c r="AH67" i="3"/>
  <c r="AF67" i="3"/>
  <c r="AS69" i="3"/>
  <c r="AI69" i="3"/>
  <c r="AG69" i="3"/>
  <c r="X111" i="3"/>
  <c r="AH68" i="3"/>
  <c r="AR62" i="3"/>
  <c r="AH62" i="3"/>
  <c r="AF62" i="3"/>
  <c r="AI55" i="3"/>
  <c r="Y55" i="3"/>
  <c r="AR39" i="3"/>
  <c r="L41" i="3"/>
  <c r="R41" i="3"/>
  <c r="V41" i="3" s="1"/>
  <c r="X25" i="3"/>
  <c r="D41" i="3"/>
  <c r="X51" i="3"/>
  <c r="AH40" i="3"/>
  <c r="AF82" i="3"/>
  <c r="AH82" i="3"/>
  <c r="AH85" i="3"/>
  <c r="AF85" i="3"/>
  <c r="V19" i="3"/>
  <c r="X19" i="3"/>
  <c r="V65" i="3"/>
  <c r="X65" i="3"/>
  <c r="AR82" i="3"/>
  <c r="K97" i="3"/>
  <c r="AB97" i="3"/>
  <c r="AR40" i="3"/>
  <c r="AP40" i="3"/>
  <c r="R11" i="3"/>
  <c r="B26" i="3"/>
  <c r="F41" i="3" s="1"/>
  <c r="B98" i="3"/>
  <c r="D112" i="3" s="1"/>
  <c r="R83" i="3"/>
  <c r="AH83" i="3" s="1"/>
  <c r="V9" i="3"/>
  <c r="X9" i="3"/>
  <c r="AH24" i="3"/>
  <c r="AH48" i="3"/>
  <c r="AR37" i="3"/>
  <c r="AP37" i="3"/>
  <c r="AP53" i="3"/>
  <c r="AR53" i="3"/>
  <c r="AS83" i="3"/>
  <c r="AQ83" i="3"/>
  <c r="AF34" i="3"/>
  <c r="AH34" i="3"/>
  <c r="AP65" i="3"/>
  <c r="AR65" i="3"/>
  <c r="X79" i="3"/>
  <c r="V114" i="3"/>
  <c r="X114" i="3"/>
  <c r="L97" i="3"/>
  <c r="AL97" i="3"/>
  <c r="AF83" i="3"/>
  <c r="AH7" i="3"/>
  <c r="AF7" i="3"/>
  <c r="X7" i="3"/>
  <c r="AR92" i="3"/>
  <c r="AP92" i="3"/>
  <c r="V68" i="3"/>
  <c r="X68" i="3"/>
  <c r="L55" i="3"/>
  <c r="AL55" i="3"/>
  <c r="V71" i="3"/>
  <c r="X71" i="3"/>
  <c r="B112" i="3"/>
  <c r="D127" i="3" s="1"/>
  <c r="R97" i="3"/>
  <c r="X48" i="3"/>
  <c r="V48" i="3"/>
  <c r="AP81" i="3"/>
  <c r="AR81" i="3"/>
  <c r="X69" i="3"/>
  <c r="V69" i="3"/>
  <c r="X96" i="3"/>
  <c r="V96" i="3"/>
  <c r="V112" i="3"/>
  <c r="AR85" i="3"/>
  <c r="AP85" i="3"/>
  <c r="AH55" i="3"/>
  <c r="AF55" i="3"/>
  <c r="X37" i="3"/>
  <c r="V37" i="3"/>
  <c r="V53" i="3"/>
  <c r="X53" i="3"/>
  <c r="AR68" i="3"/>
  <c r="AP68" i="3"/>
  <c r="AF26" i="3"/>
  <c r="V4" i="3"/>
  <c r="X4" i="3"/>
  <c r="X93" i="3"/>
  <c r="V93" i="3"/>
  <c r="AH54" i="3"/>
  <c r="AF54" i="3"/>
  <c r="W26" i="3"/>
  <c r="Y26" i="3"/>
  <c r="AH93" i="3"/>
  <c r="X85" i="3"/>
  <c r="V85" i="3"/>
  <c r="AF41" i="3"/>
  <c r="AR34" i="3"/>
  <c r="AQ97" i="3"/>
  <c r="AS97" i="3"/>
  <c r="AF99" i="3"/>
  <c r="AH99" i="3"/>
  <c r="V110" i="3"/>
  <c r="AH25" i="3"/>
  <c r="AF25" i="3"/>
  <c r="AR96" i="3"/>
  <c r="AP96" i="3"/>
  <c r="AG41" i="3"/>
  <c r="AI41" i="3"/>
  <c r="AS41" i="3"/>
  <c r="V55" i="3"/>
  <c r="AG97" i="3"/>
  <c r="AI97" i="3"/>
  <c r="V81" i="3"/>
  <c r="X81" i="3"/>
  <c r="K69" i="3"/>
  <c r="AB69" i="3"/>
  <c r="AH11" i="3"/>
  <c r="AF11" i="3"/>
  <c r="AH10" i="3"/>
  <c r="AF10" i="3"/>
  <c r="L83" i="3"/>
  <c r="AL83" i="3"/>
  <c r="V105" i="3"/>
  <c r="V76" i="3"/>
  <c r="X76" i="3"/>
  <c r="W97" i="3"/>
  <c r="Y97" i="3"/>
  <c r="AP76" i="3"/>
  <c r="AR76" i="3"/>
  <c r="AH79" i="3"/>
  <c r="AF79" i="3"/>
  <c r="W11" i="3"/>
  <c r="Y11" i="3"/>
  <c r="AI26" i="3"/>
  <c r="Y83" i="3"/>
  <c r="W83" i="3"/>
  <c r="AI83" i="3"/>
  <c r="X10" i="3"/>
  <c r="AR48" i="3"/>
  <c r="AP48" i="3"/>
  <c r="AF90" i="3"/>
  <c r="AH90" i="3"/>
  <c r="AR90" i="3"/>
  <c r="AF95" i="3"/>
  <c r="AH95" i="3"/>
  <c r="R26" i="3"/>
  <c r="B41" i="3"/>
  <c r="D56" i="3" s="1"/>
  <c r="AP71" i="3"/>
  <c r="AR71" i="3"/>
  <c r="X67" i="3"/>
  <c r="AR95" i="3"/>
  <c r="AR93" i="3"/>
  <c r="AP93" i="3"/>
  <c r="AQ55" i="3"/>
  <c r="AS55" i="3"/>
  <c r="AR41" i="3"/>
  <c r="AP41" i="3"/>
  <c r="X90" i="3"/>
  <c r="AH22" i="3"/>
  <c r="AF22" i="3"/>
  <c r="X22" i="3"/>
  <c r="X40" i="3"/>
  <c r="V40" i="3"/>
  <c r="AR69" i="3" l="1"/>
  <c r="AH69" i="3"/>
  <c r="AF69" i="3"/>
  <c r="AH41" i="3"/>
  <c r="X55" i="3"/>
  <c r="X11" i="3"/>
  <c r="V11" i="3"/>
  <c r="AR83" i="3"/>
  <c r="AP83" i="3"/>
  <c r="AH26" i="3"/>
  <c r="X83" i="3"/>
  <c r="V83" i="3"/>
  <c r="X26" i="3"/>
  <c r="V26" i="3"/>
  <c r="AR97" i="3"/>
  <c r="AP97" i="3"/>
  <c r="X97" i="3"/>
  <c r="V97" i="3"/>
  <c r="AR55" i="3"/>
  <c r="AP55" i="3"/>
  <c r="AH97" i="3"/>
  <c r="AF97" i="3"/>
  <c r="X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TEOULET Benjamin</author>
  </authors>
  <commentList>
    <comment ref="V22" authorId="0" shapeId="0" xr:uid="{7C4EE460-FBEF-4486-823D-63A7504C8196}">
      <text>
        <r>
          <rPr>
            <sz val="9"/>
            <color indexed="81"/>
            <rFont val="Tahoma"/>
            <charset val="1"/>
          </rPr>
          <t>Défaut communication mesure - valeur hypothétique</t>
        </r>
      </text>
    </comment>
    <comment ref="V25" authorId="0" shapeId="0" xr:uid="{632078F1-1AE4-4A69-964A-05CAE85FFB89}">
      <text>
        <r>
          <rPr>
            <sz val="9"/>
            <color indexed="81"/>
            <rFont val="Tahoma"/>
            <charset val="1"/>
          </rPr>
          <t>Défaut communication mesure - valeur hypothétique</t>
        </r>
      </text>
    </comment>
    <comment ref="V30" authorId="0" shapeId="0" xr:uid="{7D5EC04E-71D0-4CBA-B091-08EF7015A670}">
      <text>
        <r>
          <rPr>
            <sz val="9"/>
            <color indexed="81"/>
            <rFont val="Tahoma"/>
            <charset val="1"/>
          </rPr>
          <t>Défaut communication mesure - valeur hypothétique</t>
        </r>
      </text>
    </comment>
    <comment ref="AL70" authorId="0" shapeId="0" xr:uid="{6202E6EB-7966-4458-8447-BCC9C8956926}">
      <text>
        <r>
          <rPr>
            <b/>
            <sz val="9"/>
            <color indexed="81"/>
            <rFont val="Tahoma"/>
            <family val="2"/>
          </rPr>
          <t>TEOULET Benjamin:</t>
        </r>
        <r>
          <rPr>
            <sz val="9"/>
            <color indexed="81"/>
            <rFont val="Tahoma"/>
            <family val="2"/>
          </rPr>
          <t xml:space="preserve">
Problème sur une des retenues, volume conventionné en 2025 à 46mM</t>
        </r>
      </text>
    </comment>
    <comment ref="AL71" authorId="0" shapeId="0" xr:uid="{3CC14382-B3DC-4471-A62C-E31D31A2140B}">
      <text>
        <r>
          <rPr>
            <b/>
            <sz val="9"/>
            <color indexed="81"/>
            <rFont val="Tahoma"/>
            <family val="2"/>
          </rPr>
          <t>TEOULET Benjamin:</t>
        </r>
        <r>
          <rPr>
            <sz val="9"/>
            <color indexed="81"/>
            <rFont val="Tahoma"/>
            <family val="2"/>
          </rPr>
          <t xml:space="preserve">
Expetionnelement, volume plsu grand et départ étiage plus tôt pour compenser IGLSN</t>
        </r>
      </text>
    </comment>
    <comment ref="AN71" authorId="0" shapeId="0" xr:uid="{F2D8C928-D841-48C6-A40D-12A3AA341CD5}">
      <text>
        <r>
          <rPr>
            <b/>
            <sz val="9"/>
            <color indexed="81"/>
            <rFont val="Tahoma"/>
            <family val="2"/>
          </rPr>
          <t>TEOULET Benjamin:</t>
        </r>
        <r>
          <rPr>
            <sz val="9"/>
            <color indexed="81"/>
            <rFont val="Tahoma"/>
            <family val="2"/>
          </rPr>
          <t xml:space="preserve">
Expetionnelement, volume plsu grand et départ étiage plus tôt pour compenser IGLSN</t>
        </r>
      </text>
    </comment>
  </commentList>
</comments>
</file>

<file path=xl/sharedStrings.xml><?xml version="1.0" encoding="utf-8"?>
<sst xmlns="http://schemas.openxmlformats.org/spreadsheetml/2006/main" count="1424" uniqueCount="429">
  <si>
    <t>Note à l'attention des utilisateurs :</t>
  </si>
  <si>
    <t>En pratique : après avoir renseigné les valeurs faire F9 pour activer les calculs si pas fait automatiquement</t>
  </si>
  <si>
    <r>
      <rPr>
        <sz val="11"/>
        <rFont val="Arial"/>
        <family val="2"/>
        <charset val="1"/>
      </rPr>
      <t xml:space="preserve">Le présent fichier permet d'assurer le </t>
    </r>
    <r>
      <rPr>
        <b/>
        <sz val="11"/>
        <rFont val="Arial"/>
        <family val="2"/>
        <charset val="1"/>
      </rPr>
      <t>suivi du remplissage des réserves, toutes les décades en période d'étiage et 1 fois par mois le reste de l'année</t>
    </r>
    <r>
      <rPr>
        <sz val="11"/>
        <rFont val="Arial"/>
        <family val="2"/>
        <charset val="1"/>
      </rPr>
      <t xml:space="preserve">. Il est envoyé en début de mois à l'Oieau et la DEB selon le planning du BSH national (date limite vers le 10 du mois n+1 en général) et déposer sur le site internet de la DREAL.
Il fournit pour chaque mois le volume de la réserve en Mm3 et le taux de remplissage en % au regard de la capacité de la réserve.
Il permet de suivre les retenues conventionnées ou non de </t>
    </r>
    <r>
      <rPr>
        <b/>
        <sz val="11"/>
        <rFont val="Arial"/>
        <family val="2"/>
        <charset val="1"/>
      </rPr>
      <t>plus de 2 Mm3</t>
    </r>
    <r>
      <rPr>
        <sz val="11"/>
        <rFont val="Arial"/>
        <family val="2"/>
        <charset val="1"/>
      </rPr>
      <t xml:space="preserve"> (ou presque à quelques exceptions près).</t>
    </r>
  </si>
  <si>
    <r>
      <rPr>
        <b/>
        <sz val="11"/>
        <rFont val="Arial"/>
        <family val="2"/>
        <charset val="1"/>
      </rPr>
      <t xml:space="preserve">A faire en début d'année :
</t>
    </r>
    <r>
      <rPr>
        <sz val="11"/>
        <rFont val="Arial"/>
        <family val="2"/>
        <charset val="1"/>
      </rPr>
      <t xml:space="preserve"> - Vérifier les capacités totales ou volumes dédiés à l'étiage = colonne N
 - Préparer les tableaux utilisés pour le BSH = onglet "Bilan_BSH"</t>
    </r>
  </si>
  <si>
    <r>
      <rPr>
        <b/>
        <sz val="11"/>
        <rFont val="Arial"/>
        <family val="2"/>
        <charset val="1"/>
      </rPr>
      <t xml:space="preserve">Attention : bien vérifier/corriger les formules du calcul du taux de remplissage </t>
    </r>
    <r>
      <rPr>
        <sz val="11"/>
        <rFont val="Arial"/>
        <family val="2"/>
        <charset val="1"/>
      </rPr>
      <t xml:space="preserve">des réserves </t>
    </r>
    <r>
      <rPr>
        <b/>
        <sz val="11"/>
        <rFont val="Arial"/>
        <family val="2"/>
        <charset val="1"/>
      </rPr>
      <t>lorsque des données manquent</t>
    </r>
    <r>
      <rPr>
        <sz val="11"/>
        <rFont val="Arial"/>
        <family val="2"/>
        <charset val="1"/>
      </rPr>
      <t xml:space="preserve"> ou dans des cas particuliers / système Neste Haute-Montagne
Si pas de données fournies : </t>
    </r>
    <r>
      <rPr>
        <b/>
        <sz val="11"/>
        <rFont val="Arial"/>
        <family val="2"/>
        <charset val="1"/>
      </rPr>
      <t>griser la cellule</t>
    </r>
    <r>
      <rPr>
        <sz val="11"/>
        <rFont val="Arial"/>
        <family val="2"/>
        <charset val="1"/>
      </rPr>
      <t xml:space="preserve"> et effacer la formule de calcul du taux de remplissage
</t>
    </r>
    <r>
      <rPr>
        <b/>
        <sz val="11"/>
        <rFont val="Arial"/>
        <family val="2"/>
        <charset val="1"/>
      </rPr>
      <t xml:space="preserve">
Ne pas modifier le nom des colonnes car lien avec fichier pour carto, le n° de ref des retenues, ne pas supprimer d'onglets déjà nommés</t>
    </r>
  </si>
  <si>
    <r>
      <rPr>
        <sz val="11"/>
        <rFont val="Arial"/>
        <family val="2"/>
        <charset val="1"/>
      </rPr>
      <t xml:space="preserve">Les </t>
    </r>
    <r>
      <rPr>
        <b/>
        <sz val="11"/>
        <rFont val="Arial"/>
        <family val="2"/>
        <charset val="1"/>
      </rPr>
      <t>réserves sous convention</t>
    </r>
    <r>
      <rPr>
        <sz val="11"/>
        <rFont val="Arial"/>
        <family val="2"/>
        <charset val="1"/>
      </rPr>
      <t xml:space="preserve"> (2ème tableau) sont des ouvrages hydroélectriques </t>
    </r>
    <r>
      <rPr>
        <b/>
        <sz val="11"/>
        <rFont val="Arial"/>
        <family val="2"/>
        <charset val="1"/>
      </rPr>
      <t>dont une partie du volume est dédiée au soutien d'étiage</t>
    </r>
    <r>
      <rPr>
        <sz val="11"/>
        <rFont val="Arial"/>
        <family val="2"/>
        <charset val="1"/>
      </rPr>
      <t xml:space="preserve"> --&gt; la capacité des réserves correspond au volume dédié au soutien d'étiage (la capacité totale des réserves n'étant pas toujours connue / fournie)</t>
    </r>
  </si>
  <si>
    <t>Remarque : il est possible d'avoir un taux de remplissage supérieur à 100 % (cas du Tarn-Aveyron, de Charpal...) dans les cas où la capacité de la réserve correspond au volume utile (côte d'exploitation) et en cas de déversement du barrage.</t>
  </si>
  <si>
    <r>
      <rPr>
        <b/>
        <sz val="11"/>
        <rFont val="Arial"/>
        <family val="2"/>
        <charset val="1"/>
      </rPr>
      <t>Lac d'Oo</t>
    </r>
    <r>
      <rPr>
        <sz val="11"/>
        <rFont val="Arial"/>
        <family val="2"/>
        <charset val="1"/>
      </rPr>
      <t xml:space="preserve"> : 5 Mm3 dédiés au soutien d'étiage du 01/09 (exceptionnellement du 15/08) au 31/10
IGLS (Izourt – Gnioure - Laparan – Soulcem) : 46 Mm3 dédiés au soutien d'étiage du 15/06 au 31/10
</t>
    </r>
    <r>
      <rPr>
        <b/>
        <sz val="11"/>
        <rFont val="Arial"/>
        <family val="2"/>
        <charset val="1"/>
      </rPr>
      <t>Pareloup</t>
    </r>
    <r>
      <rPr>
        <sz val="11"/>
        <rFont val="Arial"/>
        <family val="2"/>
        <charset val="1"/>
      </rPr>
      <t xml:space="preserve"> : 5 Mm3 dédiés au soutien d'étiage du 01/07 au 31/10 (convention couvrant 2017, 2018 et 2019)
</t>
    </r>
    <r>
      <rPr>
        <b/>
        <sz val="11"/>
        <rFont val="Arial"/>
        <family val="2"/>
        <charset val="1"/>
      </rPr>
      <t>Système Neste HAUTE-MONTAGNE</t>
    </r>
    <r>
      <rPr>
        <sz val="11"/>
        <rFont val="Arial"/>
        <family val="2"/>
        <charset val="1"/>
      </rPr>
      <t xml:space="preserve"> : 48 Mm3 conventionnés pour les mois de juin à décembre ; 10 Mm3 conventionnés pour le mois de janvier ; 5 Mm3 conventionnés pour le mois de février ; 0 Mm3 pour les mois de mars à mai
</t>
    </r>
    <r>
      <rPr>
        <b/>
        <sz val="11"/>
        <rFont val="Arial"/>
        <family val="2"/>
        <charset val="1"/>
      </rPr>
      <t>St-Peyres</t>
    </r>
    <r>
      <rPr>
        <sz val="11"/>
        <rFont val="Arial"/>
        <family val="2"/>
        <charset val="1"/>
      </rPr>
      <t xml:space="preserve"> : 20 Mm3 dédiés au soutien d'étiage du 01/07 au 31/10 (convention 2012-2021) ;</t>
    </r>
    <r>
      <rPr>
        <sz val="11"/>
        <color rgb="FFFF0000"/>
        <rFont val="Arial"/>
        <family val="2"/>
        <charset val="1"/>
      </rPr>
      <t xml:space="preserve"> </t>
    </r>
    <r>
      <rPr>
        <i/>
        <sz val="11"/>
        <color rgb="FF0000FF"/>
        <rFont val="Arial"/>
        <family val="2"/>
        <charset val="1"/>
      </rPr>
      <t>volume total de la réserve affiché dans le tableau de suivi jusqu'en 2017, corrigé à partir de 2018 par le vol dédié à l'étiage pour cohérence avec les autres retenues sous convention (récupérer donnée d'EDF et non plus de la DDT81)</t>
    </r>
  </si>
  <si>
    <r>
      <rPr>
        <b/>
        <sz val="11"/>
        <rFont val="Arial"/>
        <family val="2"/>
        <charset val="1"/>
      </rPr>
      <t>Barrage de Miallet</t>
    </r>
    <r>
      <rPr>
        <sz val="11"/>
        <rFont val="Arial"/>
        <family val="2"/>
        <charset val="1"/>
      </rPr>
      <t xml:space="preserve"> (info du 27/03/2018) : 
Débit des lâchés pour Janvier et Février est de 60l/s correspond au débit réservé pour ces mois conformément à l’arrêté du 8 Juillet 1992 ; débit réservé pour les autres mois est de 31 l/s (en dehors des débits lâchers pour le soutien d'étiage si besoin).
Capacité totale de la retenue est de 4 952 500 m3 pour un niveau au limni à 298.00 m NGF.</t>
    </r>
  </si>
  <si>
    <r>
      <rPr>
        <sz val="11"/>
        <rFont val="Arial"/>
        <family val="2"/>
        <charset val="1"/>
      </rPr>
      <t xml:space="preserve">Barrage </t>
    </r>
    <r>
      <rPr>
        <b/>
        <sz val="11"/>
        <rFont val="Arial"/>
        <family val="2"/>
        <charset val="1"/>
      </rPr>
      <t>d'ENTRAYGUES</t>
    </r>
    <r>
      <rPr>
        <sz val="11"/>
        <rFont val="Arial"/>
        <family val="2"/>
        <charset val="1"/>
      </rPr>
      <t xml:space="preserve"> : 33 Mm3 dédiés au soutien d'étiage du 01/07 au 31/10, sauf indications contraires</t>
    </r>
  </si>
  <si>
    <t>A partir de l'étiage 2017, ajout de la réserve de Pareloup sur le Vioulou (sous convention - Aveyron) ; gestion par EDF (Hervé Daubeuf) : 5 Mm3 dédiés au soutien d'étiage du 01/07 au 31/10</t>
  </si>
  <si>
    <t>A partir de 2017, suppression de la retenue de MONTBEL dans le tableau : retenue de 60 Mm3 dont 7 Mm3 maxi sont destinés au soutien d'étiage de la Garonne à partir du 15 septembre et sous réserve de garantie de remplissage de la retenue pour l'année suivante (décision sur le volume éventuel accordé prise en cours d'étiage chaque année --&gt; voir Dreal de région pour connaitre le volume mis à dispo chaque année : à préciser dans le BSH)</t>
  </si>
  <si>
    <t>Barrage de Rassisse : d'après les plans initiaux du barrage on avait estimé à 4 Mm3 en plus des 8,5 Mm3 après travaux réalisé en 2015, mais le volume total depuis 2015 = 11,35 Mm3, confirmé avec bathymétrie réalisée en 2015.</t>
  </si>
  <si>
    <t>Ajout de Magnoac, Thérondel, Fourogue, Falquettes, Thuriès et Gréziolles</t>
  </si>
  <si>
    <t>A faire / à voir :</t>
  </si>
  <si>
    <t>Vérifier si le volume des ouvrages = volume total ou utile ou volume de la retenue normale d'exploitation  ?</t>
  </si>
  <si>
    <t>ST FERREOL : capacité totale est de 6.5 mais la Retenue Normale d'exploitation à ne pas dépasser est à ce jour de 347,20 NGF (29.06 m), soit 4 968 000 m3.</t>
  </si>
  <si>
    <t xml:space="preserve">Retenue de Gréziolles : convention avec EDF pour 2,8 Mm3 max de soutien d'étiage --&gt; retenue pas suivie par le passé : voir avec Dreal NA si utile de la rajouter ? </t>
  </si>
  <si>
    <t>Se requestionner sur la liste des réserves suivies : besoin d'en ajouter ?</t>
  </si>
  <si>
    <t>NOM_SBASSIN</t>
  </si>
  <si>
    <t>NOM_RESERVE</t>
  </si>
  <si>
    <t>REF_OVH</t>
  </si>
  <si>
    <t>NOM_COURS_EAU</t>
  </si>
  <si>
    <t>CAPACITE
RESERVE 2009</t>
  </si>
  <si>
    <t>CAPACITE
RESERVE 2010</t>
  </si>
  <si>
    <t>CAPACITE
RESERVE 2011</t>
  </si>
  <si>
    <t>CAPACITE
RESERVE 2012</t>
  </si>
  <si>
    <t>CAPACITE
RESERVE 2013</t>
  </si>
  <si>
    <t>CAPACITE
RESERVE 2014</t>
  </si>
  <si>
    <t>CAPACITE RESERVE 2015</t>
  </si>
  <si>
    <t>CAPACITE RESERVE 2016</t>
  </si>
  <si>
    <t>CAPACITE RESERVE 2017</t>
  </si>
  <si>
    <t>CAPACITE RESERVE 2018</t>
  </si>
  <si>
    <t>CAPACITE RESERVE 2019</t>
  </si>
  <si>
    <t>CAPACITE RESERVE 2020</t>
  </si>
  <si>
    <t>CAPACITE RESERVE 2022</t>
  </si>
  <si>
    <t>CAPACITE RESERVE 2023</t>
  </si>
  <si>
    <t>CAPACITE RESERVE 2024</t>
  </si>
  <si>
    <t>CAPACITE RESERVE 2025</t>
  </si>
  <si>
    <t>SOURCE_INFO</t>
  </si>
  <si>
    <t>COMMENTAIRES</t>
  </si>
  <si>
    <t>ADOUR</t>
  </si>
  <si>
    <t>ARRET DARRE</t>
  </si>
  <si>
    <t>ARROS</t>
  </si>
  <si>
    <t>CACG (astreinte GDE)</t>
  </si>
  <si>
    <t>AYGUELONGUE</t>
  </si>
  <si>
    <t>LUY DE BEARN</t>
  </si>
  <si>
    <t>BALAING</t>
  </si>
  <si>
    <t>LUY DE FRANCE</t>
  </si>
  <si>
    <t xml:space="preserve">Mises à jour à faire </t>
  </si>
  <si>
    <t>BROUSSEAU</t>
  </si>
  <si>
    <t>Ajouter la Ravière</t>
  </si>
  <si>
    <t>GABAS</t>
  </si>
  <si>
    <t>Intégrer les culots piscicoles</t>
  </si>
  <si>
    <t>GABASSOT</t>
  </si>
  <si>
    <t>Ajouter les réserves après consultation des DDT</t>
  </si>
  <si>
    <t>HAGETMAU</t>
  </si>
  <si>
    <t>LOUTS</t>
  </si>
  <si>
    <t>LAC BLEU</t>
  </si>
  <si>
    <t>LOUET</t>
  </si>
  <si>
    <t>DUHORT-BACHEN</t>
  </si>
  <si>
    <t>LOURDEN</t>
  </si>
  <si>
    <t>CHARROS</t>
  </si>
  <si>
    <t>MIDOU</t>
  </si>
  <si>
    <t>ST-JEAN</t>
  </si>
  <si>
    <t>DOUZE</t>
  </si>
  <si>
    <t>TOTAL ADOUR</t>
  </si>
  <si>
    <t>CHARENTE</t>
  </si>
  <si>
    <t>LAVAUD / MAS CHABAN</t>
  </si>
  <si>
    <t>CD16 (Nathalie DESBOIS)</t>
  </si>
  <si>
    <t>DORDOGNE</t>
  </si>
  <si>
    <t>MIALLET</t>
  </si>
  <si>
    <t>DRONNE</t>
  </si>
  <si>
    <t>SOGEDO ( Jean-Benoît DUTILLY)</t>
  </si>
  <si>
    <t>GARONNE</t>
  </si>
  <si>
    <t>BALERME</t>
  </si>
  <si>
    <t>GIROU</t>
  </si>
  <si>
    <t>Réseau 31 (Mélanie Bénazet)</t>
  </si>
  <si>
    <t>BRAYSSOU</t>
  </si>
  <si>
    <t>DROPT</t>
  </si>
  <si>
    <t>FABAS</t>
  </si>
  <si>
    <t>TOUCH</t>
  </si>
  <si>
    <t>SIAHT</t>
  </si>
  <si>
    <t>FILHEIT</t>
  </si>
  <si>
    <t>ARIZE</t>
  </si>
  <si>
    <t>SMDEA09 (Xavier Roujat)</t>
  </si>
  <si>
    <t xml:space="preserve">GANGUISE </t>
  </si>
  <si>
    <t>GANGUISE</t>
  </si>
  <si>
    <t>BRL exploitation (+IEMN)</t>
  </si>
  <si>
    <t>LA BURE</t>
  </si>
  <si>
    <t>LARAGOU</t>
  </si>
  <si>
    <t>LESCOURROUX</t>
  </si>
  <si>
    <t>MONDELY</t>
  </si>
  <si>
    <t>LEZE</t>
  </si>
  <si>
    <t>SMAHVL (Chantal CHAUVIN /  David COMMINGES)</t>
  </si>
  <si>
    <t>MONTBEL</t>
  </si>
  <si>
    <t>HERS VIF</t>
  </si>
  <si>
    <t>IIABM</t>
  </si>
  <si>
    <t>SAVERES</t>
  </si>
  <si>
    <t>TOTAL GARONNE</t>
  </si>
  <si>
    <t>NESTE</t>
  </si>
  <si>
    <t>ASTARAC</t>
  </si>
  <si>
    <t>ARRATS</t>
  </si>
  <si>
    <t xml:space="preserve">LA BARADEE </t>
  </si>
  <si>
    <t>GUIROUE</t>
  </si>
  <si>
    <t>LIZET</t>
  </si>
  <si>
    <t>OSSE</t>
  </si>
  <si>
    <t>GIMONE (LUNAX)</t>
  </si>
  <si>
    <t>GIMONE</t>
  </si>
  <si>
    <t>BOUES SERE RUSTAING</t>
  </si>
  <si>
    <t>BOUES</t>
  </si>
  <si>
    <t>MIELAN</t>
  </si>
  <si>
    <t>PUYDARRIEUX</t>
  </si>
  <si>
    <t>BAISE</t>
  </si>
  <si>
    <t>ST-FRAJOU</t>
  </si>
  <si>
    <t>AUSSOUE</t>
  </si>
  <si>
    <t>ST-LAURENT</t>
  </si>
  <si>
    <t>AUZOUE</t>
  </si>
  <si>
    <t>MAGNOAC</t>
  </si>
  <si>
    <t>52</t>
  </si>
  <si>
    <t>GEZE</t>
  </si>
  <si>
    <t>TOTAL NESTE</t>
  </si>
  <si>
    <t>LOT</t>
  </si>
  <si>
    <t>CHARPAL</t>
  </si>
  <si>
    <t>COLAGNE</t>
  </si>
  <si>
    <t>Ville de Mende (Philippe PITOT)</t>
  </si>
  <si>
    <t>TARN_AVEYRON</t>
  </si>
  <si>
    <t>BANCALIE</t>
  </si>
  <si>
    <t>LEZERT</t>
  </si>
  <si>
    <t>DDT81 (Stephane BONNAUD)</t>
  </si>
  <si>
    <t>dont environ 5.5 Mm3 dédiés à l'étiage pour un Vglobal Rassisse+Bancalie de 13Mm3</t>
  </si>
  <si>
    <t>CAMMAZES</t>
  </si>
  <si>
    <t>SOR</t>
  </si>
  <si>
    <t>IEMN (secrétariat)</t>
  </si>
  <si>
    <t>GALAUBE</t>
  </si>
  <si>
    <t>ALZEAU</t>
  </si>
  <si>
    <t>GOUYRE</t>
  </si>
  <si>
    <t>CD82 (Claude DESPLAS-Guillaume BOITIER)</t>
  </si>
  <si>
    <t>RASSISSE</t>
  </si>
  <si>
    <t>DADOU</t>
  </si>
  <si>
    <t>dont environ 7.5 Mm3 dédiés à l'étiage pour un Vglobal Rassisse+Bancalie de 13Mm3</t>
  </si>
  <si>
    <t>ST-FERREOL</t>
  </si>
  <si>
    <t>CANAL MIDI</t>
  </si>
  <si>
    <t>VNF (Belhadj AMRANI)</t>
  </si>
  <si>
    <t>ST-GERAUD</t>
  </si>
  <si>
    <t>CEROU</t>
  </si>
  <si>
    <t>TORDRE</t>
  </si>
  <si>
    <t>FOUROGUE</t>
  </si>
  <si>
    <t>54</t>
  </si>
  <si>
    <t>VERE</t>
  </si>
  <si>
    <t>CD81 (Guillaume Oules)</t>
  </si>
  <si>
    <t>THERONDEL</t>
  </si>
  <si>
    <t>51</t>
  </si>
  <si>
    <t>FALQUETTES</t>
  </si>
  <si>
    <t>53</t>
  </si>
  <si>
    <t>LERE</t>
  </si>
  <si>
    <t>TOTAL TARN AVEYRON</t>
  </si>
  <si>
    <t>ADOUR GARONNE (hors réserves sous convention)</t>
  </si>
  <si>
    <t>Destockage sur l'étiage depuis la date de plus fort remplissage (sans compter les recharges intermédiaires)</t>
  </si>
  <si>
    <t>RESERVES SOUS CONVENTION</t>
  </si>
  <si>
    <t>Destockage sur le mois</t>
  </si>
  <si>
    <t>CAPACITE RESERVE (VOL. POUR ETIAGE) 2009</t>
  </si>
  <si>
    <t>CAPACITE RESERVE (VOL. POUR ETIAGE) 2010</t>
  </si>
  <si>
    <t>CAPACITE RESERVE (VOL. POUR ETIAGE) 2011</t>
  </si>
  <si>
    <t>CAPACITE RESERVE (VOL. POUR ETIAGE) 2012</t>
  </si>
  <si>
    <t>CAPACITE RESERVE (VOL. POUR ETIAGE) 2013</t>
  </si>
  <si>
    <t>CAPACITE RESERVE (VOL. POUR ETIAGE) 2014</t>
  </si>
  <si>
    <t>CAPACITE RESERVE (VOL. POUR ETIAGE) 2015</t>
  </si>
  <si>
    <t>CAPACITE RESERVE (VOL. POUR ETIAGE) 2016</t>
  </si>
  <si>
    <t>CAPACITE RESERVE (VOL. POUR ETIAGE) 2017</t>
  </si>
  <si>
    <t>CAPACITE RESERVE (VOL. POUR ETIAGE) 2018</t>
  </si>
  <si>
    <t>CAPACITE RESERVE (VOL. POUR ETIAGE) 2019</t>
  </si>
  <si>
    <t>CAPACITE RESERVE (VOL. POUR ETIAGE) 2020</t>
  </si>
  <si>
    <t>CAPACITE RESERVE (VOL. POUR ETIAGE) 2022</t>
  </si>
  <si>
    <t>CAPACITE RESERVE (VOL. POUR ETIAGE) 2023</t>
  </si>
  <si>
    <t>CAPACITE RESERVE (VOL. POUR ETIAGE) 2024</t>
  </si>
  <si>
    <t>Période de conventionnement</t>
  </si>
  <si>
    <t>THURIES</t>
  </si>
  <si>
    <t>50</t>
  </si>
  <si>
    <t>VIAUR</t>
  </si>
  <si>
    <t>EDF Hydro Sud Ouest (Florence ARDORINO)</t>
  </si>
  <si>
    <t>01/07 au 31/10 (1,1Mm3)</t>
  </si>
  <si>
    <t>ENTRAYGUES</t>
  </si>
  <si>
    <t>TRUYERE</t>
  </si>
  <si>
    <t>EDF - Groupe Exploitation Lot-Truyère (Christophe CHARENTON)</t>
  </si>
  <si>
    <t>01/07 au 31/10 (33Mm3)</t>
  </si>
  <si>
    <t>TARN</t>
  </si>
  <si>
    <t>ST-PEYRES</t>
  </si>
  <si>
    <t>AGOUT</t>
  </si>
  <si>
    <t>01/07 au 31/10 (dont 2,5Mm3 pour la Garonne et 20Mm3 pour le Tarn)</t>
  </si>
  <si>
    <t>AVEYRON</t>
  </si>
  <si>
    <t>PARELOUP</t>
  </si>
  <si>
    <t>VIOULOU</t>
  </si>
  <si>
    <t>01/07 au 31/10 (5Mm3)</t>
  </si>
  <si>
    <t>GREZIOLLES</t>
  </si>
  <si>
    <t>ADOUR DE GARET</t>
  </si>
  <si>
    <t>institution Adour (Stéphane Simon) / EDF Hydro Sud Ouest (Hervé DAUBEUF)</t>
  </si>
  <si>
    <t>15/07 au 08/09 (2.8Mm3)</t>
  </si>
  <si>
    <t xml:space="preserve">SYSTÈME NESTE HAUTE MONTAGNE - volume déduit de lâchers agricole      </t>
  </si>
  <si>
    <t>NESTE HAUTE-MONTAGNE</t>
  </si>
  <si>
    <t>48Mm3 du 01/06 au 31/12 et sur le volume restant : 10 Mm3 en janvier et 5 Mm3 en février</t>
  </si>
  <si>
    <t>IGLS (EDF)</t>
  </si>
  <si>
    <t>ARIEGE</t>
  </si>
  <si>
    <t>EDF soutien étiage UPSO</t>
  </si>
  <si>
    <t>01/07 (si possible 15/06) au 31/10 (53Mm3)</t>
  </si>
  <si>
    <t>LAC D'OO</t>
  </si>
  <si>
    <t>LA NESTE D'OO</t>
  </si>
  <si>
    <t>8 Mm3 du 01/09 (si possible 15/08) au 31/10</t>
  </si>
  <si>
    <t>TOTAL RESERVES SOUS CONVENTION</t>
  </si>
  <si>
    <r>
      <rPr>
        <sz val="10"/>
        <rFont val="Arial"/>
        <family val="2"/>
        <charset val="1"/>
      </rPr>
      <t xml:space="preserve">Note Entraygues:  le volume disponible pour le soutien d’étiage n’est pas connu en début de campagne. Le volume « plafond » est de 33mM³  mais il n’est pas systématiquement atteint en début de saison. La moyenne se situant aux environ de 21,9 Mm³. 
Le volume disponible évolue en fonction de droits acquis au fur et à mesure de l’été. 
</t>
    </r>
    <r>
      <rPr>
        <b/>
        <sz val="10"/>
        <rFont val="Arial"/>
        <family val="2"/>
        <charset val="1"/>
      </rPr>
      <t xml:space="preserve">Le volume inscrit correspond au volume acquis non déstocké au soutien d’étiage. Et le taux de remplissage correspond à un taux de disponibilité : Volume acquis / Volume disponible </t>
    </r>
  </si>
  <si>
    <t>Destockage sur l'étiage depuis le 1er juillet</t>
  </si>
  <si>
    <r>
      <rPr>
        <sz val="10"/>
        <color rgb="FF0000FF"/>
        <rFont val="Arial"/>
        <family val="2"/>
        <charset val="1"/>
      </rPr>
      <t>Note St-Peyres: Suite à un incident, le soutien d'étiage est impossible à partir de la réserve jusqu'à minima le 1er aout.</t>
    </r>
    <r>
      <rPr>
        <b/>
        <sz val="10"/>
        <color rgb="FF0000FF"/>
        <rFont val="Arial"/>
        <family val="2"/>
        <charset val="1"/>
      </rPr>
      <t xml:space="preserve"> 
Le volume de St-Peyres a été retiré du total des réserves sous convention pour cet période afin d'avoir un % juste.</t>
    </r>
  </si>
  <si>
    <t xml:space="preserve"> </t>
  </si>
  <si>
    <t>Janvier-Février</t>
  </si>
  <si>
    <t>01 Février 2024</t>
  </si>
  <si>
    <t>Sous-bassin
(hors réserves sous convention)</t>
  </si>
  <si>
    <t>Taux de remplissage
1er mars 2024 (%)</t>
  </si>
  <si>
    <t>Taux de remplissage
1er février 2024 (%)</t>
  </si>
  <si>
    <t>Remplissage %</t>
  </si>
  <si>
    <t>Remplissage Mm³</t>
  </si>
  <si>
    <t>Différence %</t>
  </si>
  <si>
    <t>Différence Mm³</t>
  </si>
  <si>
    <t>Adour</t>
  </si>
  <si>
    <t>Charente</t>
  </si>
  <si>
    <t>Dordogne</t>
  </si>
  <si>
    <t>Garonne</t>
  </si>
  <si>
    <t>Lot</t>
  </si>
  <si>
    <t>Système Neste</t>
  </si>
  <si>
    <t>Tarn-Aveyron</t>
  </si>
  <si>
    <t>Total non conventionné</t>
  </si>
  <si>
    <t>Total conventionné</t>
  </si>
  <si>
    <t>Mars-Avril</t>
  </si>
  <si>
    <t>01 Avril 2024</t>
  </si>
  <si>
    <t>Taux de remplissage
1er mai 2024 (%)</t>
  </si>
  <si>
    <t>Taux de remplissage
1er mai 2023 (%)</t>
  </si>
  <si>
    <t>Taux de remplissage
1er avril 2024 (%)</t>
  </si>
  <si>
    <t>Taux de remplissage
1er avril 2023 (%)</t>
  </si>
  <si>
    <t>SUIVI DECADAIRE ETIAGE</t>
  </si>
  <si>
    <t>Mai</t>
  </si>
  <si>
    <t>10 Juin 2024</t>
  </si>
  <si>
    <t>20 Juin 2024</t>
  </si>
  <si>
    <t>Taux de remplissage
1er juin 2024 (%)</t>
  </si>
  <si>
    <t>Sous-bassin</t>
  </si>
  <si>
    <t>Juin</t>
  </si>
  <si>
    <t>10 Juillet 2024</t>
  </si>
  <si>
    <t>20 Juillet 2024</t>
  </si>
  <si>
    <t>Taux de remplissage
1er juillet 2024 (%)</t>
  </si>
  <si>
    <t>Taux de remplissage
10 juillet 2023 (%)</t>
  </si>
  <si>
    <t>Taux de remplissage
20 juillet 2023 (%)</t>
  </si>
  <si>
    <t>Juillet</t>
  </si>
  <si>
    <t>10 Aout 2024</t>
  </si>
  <si>
    <t>20 Aout 2024</t>
  </si>
  <si>
    <t>Taux de remplissage
1er août 2024 (%)</t>
  </si>
  <si>
    <t>Taux de remplissage
10 aout 2023 (%)</t>
  </si>
  <si>
    <t>Taux de remplissage
20 aout 2023 (%)</t>
  </si>
  <si>
    <t>Août</t>
  </si>
  <si>
    <t>10 Septembre 2024</t>
  </si>
  <si>
    <t>20 Septembre 2024</t>
  </si>
  <si>
    <t>Taux de remplissage
1er septembre 2024 (%)</t>
  </si>
  <si>
    <t>Taux de remplissage
10 sept 2023 (%)</t>
  </si>
  <si>
    <t>Taux de remplissage
20 sept 2023 (%)</t>
  </si>
  <si>
    <t>Septembre</t>
  </si>
  <si>
    <t>10 Octobre 2024</t>
  </si>
  <si>
    <t>20 Octobre 2024</t>
  </si>
  <si>
    <t>Taux de remplissage
1er octobre 2024 (%)</t>
  </si>
  <si>
    <t>Taux de remplissage
10 oct 2023 (%)</t>
  </si>
  <si>
    <t>Taux de remplissage
20 oct 2023 (%)</t>
  </si>
  <si>
    <t>Jusqu’au 31/10</t>
  </si>
  <si>
    <t>Jusqu’au 31/12</t>
  </si>
  <si>
    <t>Octobre</t>
  </si>
  <si>
    <t>Taux de remplissage
1er novembre 2024 (%)</t>
  </si>
  <si>
    <t>Novembre-Décembre</t>
  </si>
  <si>
    <t>Taux de remplissage
1er décembre 2024 (%)</t>
  </si>
  <si>
    <t>Capacite_max</t>
  </si>
  <si>
    <t>Remplissage</t>
  </si>
  <si>
    <t>Taux de remplissage</t>
  </si>
  <si>
    <t xml:space="preserve">Note Entraygues:  le volume disponible pour le soutien d’étiage n’est pas connu en début de campagne. Le volume « plafond » est de 33mM³  mais il n’est pas systématiquement atteint en début de saison. La moyenne se situant aux environ de 21,9 Mm³. 
Le volume disponible évolue en fonction de droits acquis au fur et à mesure de l’été. 
Le volume inscrit correspond au volume acquis non déstocké au soutien d’étiage. Et le taux de remplissage correspond à un taux de disponibilité : Volume acquis / Volume disponible </t>
  </si>
  <si>
    <t>Note St-Peyres: Suite à un incident, le soutien d'étiage est impossible à partir de la réserve jusqu'à minima le 1er aout. 
Le volume de St-Peyres a été retiré du total des réserves sous convention pour cet période afin d'avoir un % juste.</t>
  </si>
  <si>
    <t>CODE_ROE</t>
  </si>
  <si>
    <t>Commentaires</t>
  </si>
  <si>
    <t>ROE46508</t>
  </si>
  <si>
    <t>ROE14350</t>
  </si>
  <si>
    <t>ROE40282</t>
  </si>
  <si>
    <t>ROE44164</t>
  </si>
  <si>
    <t>ROE29010</t>
  </si>
  <si>
    <t>ROE18096</t>
  </si>
  <si>
    <t>ROE45402</t>
  </si>
  <si>
    <t>ROE28324</t>
  </si>
  <si>
    <t>ROE4902</t>
  </si>
  <si>
    <t>ROE19770</t>
  </si>
  <si>
    <t>ROE48670</t>
  </si>
  <si>
    <t>ROE4887</t>
  </si>
  <si>
    <t>ROE4905</t>
  </si>
  <si>
    <t>ROE16116</t>
  </si>
  <si>
    <t>ROE76176</t>
  </si>
  <si>
    <t>ROE17017</t>
  </si>
  <si>
    <t>ROE33893</t>
  </si>
  <si>
    <t>ROE17997</t>
  </si>
  <si>
    <t>ROE1903</t>
  </si>
  <si>
    <t>ROE45049</t>
  </si>
  <si>
    <t>ROE30699</t>
  </si>
  <si>
    <t>ROE49261</t>
  </si>
  <si>
    <t>ROE46371</t>
  </si>
  <si>
    <t>ROE16758</t>
  </si>
  <si>
    <t>ROE47389</t>
  </si>
  <si>
    <t>ROE4924</t>
  </si>
  <si>
    <t>ROE12733</t>
  </si>
  <si>
    <t>ROE35089</t>
  </si>
  <si>
    <t>ROE46238</t>
  </si>
  <si>
    <t>ROE3651</t>
  </si>
  <si>
    <t>ROE36407</t>
  </si>
  <si>
    <t>ROE51456 + ROE51454</t>
  </si>
  <si>
    <t>ROE43410</t>
  </si>
  <si>
    <t>ROE15652</t>
  </si>
  <si>
    <t>ROE6866</t>
  </si>
  <si>
    <t>ROE46372</t>
  </si>
  <si>
    <t>ROE71490</t>
  </si>
  <si>
    <t>ROE15766</t>
  </si>
  <si>
    <t>ROE20094</t>
  </si>
  <si>
    <t>ROE50230</t>
  </si>
  <si>
    <t>ROE13868</t>
  </si>
  <si>
    <t>ROE46373</t>
  </si>
  <si>
    <t>ROE19940</t>
  </si>
  <si>
    <t>ROE35102</t>
  </si>
  <si>
    <t>ROE30639</t>
  </si>
  <si>
    <t>ROE75701</t>
  </si>
  <si>
    <t>ROE17913</t>
  </si>
  <si>
    <t>ROE12768</t>
  </si>
  <si>
    <t>ROE15728</t>
  </si>
  <si>
    <t>ROE18413</t>
  </si>
  <si>
    <t>ROE16302</t>
  </si>
  <si>
    <t>ROE14003</t>
  </si>
  <si>
    <t>ROE16757</t>
  </si>
  <si>
    <t xml:space="preserve">Droits conventionnels cumulés de l'Entente (théorique sans plafonnement des droits) </t>
  </si>
  <si>
    <t xml:space="preserve">Volume cumulé déstocké de soutien d'étiage </t>
  </si>
  <si>
    <t xml:space="preserve">Bilan saisonnier réel (avec plafonnement des droits à 33Mm3) </t>
  </si>
  <si>
    <t>Taux de remplissage
1er mars 2025 (%)</t>
  </si>
  <si>
    <t>Taux de remplissage
1er février 2025 (%)</t>
  </si>
  <si>
    <t>Taux de remplissage
1er janvier 2025 (%)</t>
  </si>
  <si>
    <t>01 Mars 2025</t>
  </si>
  <si>
    <t>01 Mai 2025</t>
  </si>
  <si>
    <t>01 Juin 2025</t>
  </si>
  <si>
    <t>01 Juillet 2025</t>
  </si>
  <si>
    <t>01 Aout 2025</t>
  </si>
  <si>
    <t>01 septembre 2025</t>
  </si>
  <si>
    <t>01 octobre 2025</t>
  </si>
  <si>
    <t>01 novembre 2025</t>
  </si>
  <si>
    <t>01 Février 2025</t>
  </si>
  <si>
    <t>=/= 1er Fev 2025-2024</t>
  </si>
  <si>
    <t>=/= 1er Fev 2025 - 1er Jan 2025</t>
  </si>
  <si>
    <t>01 Mars 2024</t>
  </si>
  <si>
    <t>=/= 1er Mars 2025-2024</t>
  </si>
  <si>
    <t>=/= 1er Mars 2025 - 1er Fev 2025</t>
  </si>
  <si>
    <t>=/= 1er Mai 2025-2024</t>
  </si>
  <si>
    <t>=/= 1er Mai 2025 - 1er Avril 2025</t>
  </si>
  <si>
    <t>01 Avril 2025</t>
  </si>
  <si>
    <t>=/= 1er Avril 2025-2024</t>
  </si>
  <si>
    <t>=/= 1er Avril 2025 - 1er Mars 2025</t>
  </si>
  <si>
    <t>01 Juin 2024</t>
  </si>
  <si>
    <t>=/= 1er Juin 2025-2024</t>
  </si>
  <si>
    <t>=/= 1er Juin 2025 - 1er Mai 2025</t>
  </si>
  <si>
    <t>10 Juin 2025</t>
  </si>
  <si>
    <t>=/= 10 Juin 2025-2024</t>
  </si>
  <si>
    <t>=/= 10 Juin 2025 - 1er Juin 2025</t>
  </si>
  <si>
    <t>20 Juin 2025</t>
  </si>
  <si>
    <t>=/= 20 Juin 2025-2024</t>
  </si>
  <si>
    <t>=/= 20 Juin 2025 - 10 Juin 2025</t>
  </si>
  <si>
    <t>01 Juillet 2024</t>
  </si>
  <si>
    <t>=/= 1er Juillet 2025-2024</t>
  </si>
  <si>
    <t>=/= 1er Juillet 2025 - 20 Juin 2025</t>
  </si>
  <si>
    <t>10 Juillet 2025</t>
  </si>
  <si>
    <t>=/= 10 Juillet 2025-2024</t>
  </si>
  <si>
    <t>=/= 10 Juillet 2025 - 1er Juillet 2025</t>
  </si>
  <si>
    <t>20 Juillet 2025</t>
  </si>
  <si>
    <t>=/= 20 Juillet 2025-2024</t>
  </si>
  <si>
    <t>=/= 20 Juillet 2025 - 10 Juillet 2025</t>
  </si>
  <si>
    <t>01 Aout 2024</t>
  </si>
  <si>
    <t>=/= 1er Aout 2025-2024</t>
  </si>
  <si>
    <t>=/= 1er Aout 2025 - 1er Juillet 2025</t>
  </si>
  <si>
    <t>10 Aout 2025</t>
  </si>
  <si>
    <t>=/= 10 Aout 2025-2024</t>
  </si>
  <si>
    <t>20 Aout 2025</t>
  </si>
  <si>
    <t>=/= 20 Aout 2025-2024</t>
  </si>
  <si>
    <t>=/= 10 Aout 2025 - 1er Août 2025</t>
  </si>
  <si>
    <t>=/= 20 Aout 2025 - 10 Août 2025</t>
  </si>
  <si>
    <t>01 septembre 2024</t>
  </si>
  <si>
    <t>10 Septembre 2025</t>
  </si>
  <si>
    <t>=/= 10 Septembre 2025-2024</t>
  </si>
  <si>
    <t>=/= 10 Septembre 2025 - 1er Septembre 2025</t>
  </si>
  <si>
    <t>20 Septembre 2025</t>
  </si>
  <si>
    <t>=/= 20 Septembre 2025-2024</t>
  </si>
  <si>
    <t>≠ 20 - 10 Septembre 2025</t>
  </si>
  <si>
    <t>01 octobre 2024</t>
  </si>
  <si>
    <t>=/= 1er octobre 2025-2024</t>
  </si>
  <si>
    <t>=/= 1er Octobre 2025 - 1er Septembre 2025</t>
  </si>
  <si>
    <t>=/= 1er Septembre 2025-2024</t>
  </si>
  <si>
    <t>=/= 1er Septembre 20025 - 1er Aout 2025</t>
  </si>
  <si>
    <t>10 Octobre 2025</t>
  </si>
  <si>
    <t>=/= 10 Octobre 2025-2024</t>
  </si>
  <si>
    <t>=/= 10 Octobre 2025 - 1er Octobre 2025</t>
  </si>
  <si>
    <t>20 Octobre 2025</t>
  </si>
  <si>
    <t>=/= 20 Octobre 2025-2024</t>
  </si>
  <si>
    <t>"≠ 20 - 10 octobre 2025</t>
  </si>
  <si>
    <t>01 novembre 2024</t>
  </si>
  <si>
    <t>=/= 1er novembre 2025-2024</t>
  </si>
  <si>
    <t>=/= 1er Novembre 2025 - 1er Octobre 2024</t>
  </si>
  <si>
    <t>Taux de remplissage
1er mai 2025 (%)</t>
  </si>
  <si>
    <t>Taux de remplissage
1er juin 2025 (%)</t>
  </si>
  <si>
    <t>Taux de remplissage
10 juin 2025 (%)</t>
  </si>
  <si>
    <t>Taux de remplissage
20 juin 2025 (%)</t>
  </si>
  <si>
    <t>CAPACITE RESERVE (VOL. POUR ETIAGE) 2025</t>
  </si>
  <si>
    <t>Taux de remplissage
1er juillet 2025 (%)</t>
  </si>
  <si>
    <t>Taux de remplissage
1er août 2025 (%)</t>
  </si>
  <si>
    <t>Taux de remplissage
1er septembre 2025 (%)</t>
  </si>
  <si>
    <t>Taux de remplissage
1er octobre 2025 (%)</t>
  </si>
  <si>
    <t>Taux de remplissage
1er novembre 2025 (%)</t>
  </si>
  <si>
    <r>
      <t>Taux de remplissage
1</t>
    </r>
    <r>
      <rPr>
        <b/>
        <vertAlign val="superscript"/>
        <sz val="10"/>
        <rFont val="Arial"/>
        <family val="2"/>
        <charset val="1"/>
      </rPr>
      <t>er</t>
    </r>
    <r>
      <rPr>
        <b/>
        <sz val="10"/>
        <rFont val="Arial"/>
        <family val="2"/>
        <charset val="1"/>
      </rPr>
      <t xml:space="preserve"> janvier 2026 (%)</t>
    </r>
  </si>
  <si>
    <t>Taux de remplissage
1er décembre 2025 (%)</t>
  </si>
  <si>
    <t>Recalcul % bassin si données manquantes</t>
  </si>
  <si>
    <t>Valeur à remplacer</t>
  </si>
  <si>
    <t>Cellule avec formule pour recopier les valeurs en brutes sur le tableau d'à côté</t>
  </si>
  <si>
    <t xml:space="preserve">Volume </t>
  </si>
  <si>
    <t>capacité data</t>
  </si>
  <si>
    <t>IGLSN (EDF)</t>
  </si>
  <si>
    <t>Taux de remplissage 20 Aout</t>
  </si>
  <si>
    <t>Taux de remplissage 1er septembre</t>
  </si>
  <si>
    <t>N/D</t>
  </si>
  <si>
    <t>CAPACITE RESERVE 2026</t>
  </si>
  <si>
    <t>CAPACITE RESERVE (VOL. POUR ETIAGE)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</si>
</sst>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\ %"/>
    <numFmt numFmtId="165" formatCode="dd/mm/yy;@"/>
    <numFmt numFmtId="166" formatCode="0.0%"/>
    <numFmt numFmtId="167" formatCode="0.0"/>
    <numFmt numFmtId="168" formatCode="0.0000"/>
    <numFmt numFmtId="169" formatCode="0.000"/>
    <numFmt numFmtId="170" formatCode="0.00\ %"/>
    <numFmt numFmtId="171" formatCode="#,##0.0"/>
  </numFmts>
  <fonts count="26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i/>
      <sz val="11"/>
      <color rgb="FF0000FF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969696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993366"/>
      <name val="Arial"/>
      <family val="2"/>
      <charset val="1"/>
    </font>
    <font>
      <b/>
      <i/>
      <sz val="10"/>
      <color rgb="FF969696"/>
      <name val="Arial"/>
      <family val="2"/>
      <charset val="1"/>
    </font>
    <font>
      <sz val="10"/>
      <name val="Arial Unicode MS"/>
      <charset val="1"/>
    </font>
    <font>
      <b/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rgb="FFC0C0C0"/>
      <name val="Arial"/>
      <family val="2"/>
      <charset val="1"/>
    </font>
    <font>
      <b/>
      <sz val="10"/>
      <color rgb="FF0000FF"/>
      <name val="Arial"/>
      <family val="2"/>
      <charset val="1"/>
    </font>
    <font>
      <i/>
      <sz val="10"/>
      <color rgb="FFA6A6A6"/>
      <name val="Arial"/>
      <family val="2"/>
      <charset val="1"/>
    </font>
    <font>
      <sz val="10"/>
      <color rgb="FF0000FF"/>
      <name val="Arial"/>
      <family val="2"/>
      <charset val="1"/>
    </font>
    <font>
      <b/>
      <sz val="22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0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22"/>
      <name val="Arial"/>
      <family val="2"/>
    </font>
    <font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rgb="FFFFFF99"/>
        <bgColor rgb="FFFFFFA6"/>
      </patternFill>
    </fill>
    <fill>
      <patternFill patternType="solid">
        <fgColor rgb="FFCCFFCC"/>
        <bgColor rgb="FFCCFFFF"/>
      </patternFill>
    </fill>
    <fill>
      <patternFill patternType="solid">
        <fgColor rgb="FFDEEBF7"/>
        <bgColor rgb="FFDEE6EF"/>
      </patternFill>
    </fill>
    <fill>
      <patternFill patternType="solid">
        <fgColor rgb="FF333333"/>
        <bgColor rgb="FF333300"/>
      </patternFill>
    </fill>
    <fill>
      <patternFill patternType="solid">
        <fgColor rgb="FFFFC000"/>
        <bgColor rgb="FFFFCC00"/>
      </patternFill>
    </fill>
    <fill>
      <patternFill patternType="solid">
        <fgColor rgb="FFCCFFFF"/>
        <bgColor rgb="FFCCFFCC"/>
      </patternFill>
    </fill>
    <fill>
      <patternFill patternType="solid">
        <fgColor rgb="FFB2B2B2"/>
        <bgColor rgb="FFA6A6A6"/>
      </patternFill>
    </fill>
    <fill>
      <patternFill patternType="solid">
        <fgColor rgb="FFFF7B59"/>
        <bgColor rgb="FFFF6D6D"/>
      </patternFill>
    </fill>
    <fill>
      <patternFill patternType="solid">
        <fgColor rgb="FFFF8000"/>
        <bgColor rgb="FFFF7B59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B2B2B2"/>
      </patternFill>
    </fill>
    <fill>
      <patternFill patternType="solid">
        <fgColor rgb="FFFFF2CC"/>
        <bgColor rgb="FFFFFBCC"/>
      </patternFill>
    </fill>
    <fill>
      <patternFill patternType="solid">
        <fgColor rgb="FFBFBFBF"/>
        <bgColor rgb="FFC0C0C0"/>
      </patternFill>
    </fill>
    <fill>
      <patternFill patternType="solid">
        <fgColor rgb="FFC55A11"/>
        <bgColor rgb="FF993300"/>
      </patternFill>
    </fill>
    <fill>
      <patternFill patternType="solid">
        <fgColor rgb="FF000000"/>
        <bgColor rgb="FF003300"/>
      </patternFill>
    </fill>
    <fill>
      <patternFill patternType="solid">
        <fgColor rgb="FFDEE6EF"/>
        <bgColor rgb="FFDEEBF7"/>
      </patternFill>
    </fill>
    <fill>
      <patternFill patternType="solid">
        <fgColor rgb="FFFF6D6D"/>
        <bgColor rgb="FFFF7B59"/>
      </patternFill>
    </fill>
    <fill>
      <patternFill patternType="solid">
        <fgColor rgb="FF81D41A"/>
        <bgColor rgb="FFA6A6A6"/>
      </patternFill>
    </fill>
    <fill>
      <patternFill patternType="solid">
        <fgColor rgb="FFB4C7DC"/>
        <bgColor rgb="FFC0C0C0"/>
      </patternFill>
    </fill>
    <fill>
      <patternFill patternType="solid">
        <fgColor rgb="FFFFD7D7"/>
        <bgColor rgb="FFFFF2CC"/>
      </patternFill>
    </fill>
    <fill>
      <patternFill patternType="solid">
        <fgColor rgb="FFFFFFA6"/>
        <bgColor rgb="FFFFFF99"/>
      </patternFill>
    </fill>
    <fill>
      <patternFill patternType="solid">
        <fgColor rgb="FFE8F2A1"/>
        <bgColor rgb="FFFFFFA6"/>
      </patternFill>
    </fill>
    <fill>
      <patternFill patternType="solid">
        <fgColor rgb="FFFFCC00"/>
        <bgColor rgb="FFFFC000"/>
      </patternFill>
    </fill>
    <fill>
      <patternFill patternType="solid">
        <fgColor rgb="FFFFFB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CC00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0" fillId="0" borderId="0" applyBorder="0" applyProtection="0"/>
    <xf numFmtId="164" fontId="20" fillId="0" borderId="0" applyBorder="0" applyProtection="0"/>
  </cellStyleXfs>
  <cellXfs count="47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Alignment="1">
      <alignment vertical="center"/>
    </xf>
    <xf numFmtId="0" fontId="6" fillId="0" borderId="0" xfId="0" applyFont="1"/>
    <xf numFmtId="0" fontId="7" fillId="4" borderId="5" xfId="2" applyNumberFormat="1" applyFont="1" applyFill="1" applyBorder="1" applyAlignment="1" applyProtection="1">
      <alignment horizontal="center" vertical="center"/>
    </xf>
    <xf numFmtId="0" fontId="7" fillId="4" borderId="6" xfId="2" applyNumberFormat="1" applyFont="1" applyFill="1" applyBorder="1" applyAlignment="1" applyProtection="1">
      <alignment horizontal="center" vertical="center"/>
    </xf>
    <xf numFmtId="0" fontId="7" fillId="4" borderId="7" xfId="2" applyNumberFormat="1" applyFont="1" applyFill="1" applyBorder="1" applyAlignment="1" applyProtection="1">
      <alignment horizontal="center" vertical="center" wrapText="1"/>
    </xf>
    <xf numFmtId="0" fontId="7" fillId="5" borderId="8" xfId="2" applyNumberFormat="1" applyFont="1" applyFill="1" applyBorder="1" applyAlignment="1" applyProtection="1">
      <alignment horizontal="center" vertical="center" wrapText="1"/>
    </xf>
    <xf numFmtId="0" fontId="7" fillId="5" borderId="6" xfId="2" applyNumberFormat="1" applyFont="1" applyFill="1" applyBorder="1" applyAlignment="1" applyProtection="1">
      <alignment horizontal="center" vertical="center" wrapText="1"/>
    </xf>
    <xf numFmtId="0" fontId="7" fillId="5" borderId="9" xfId="2" applyNumberFormat="1" applyFont="1" applyFill="1" applyBorder="1" applyAlignment="1" applyProtection="1">
      <alignment horizontal="center" vertical="center" wrapText="1"/>
    </xf>
    <xf numFmtId="0" fontId="7" fillId="5" borderId="10" xfId="2" applyNumberFormat="1" applyFont="1" applyFill="1" applyBorder="1" applyAlignment="1" applyProtection="1">
      <alignment horizontal="center" vertical="center" wrapText="1"/>
    </xf>
    <xf numFmtId="0" fontId="7" fillId="5" borderId="11" xfId="2" applyNumberFormat="1" applyFont="1" applyFill="1" applyBorder="1" applyAlignment="1" applyProtection="1">
      <alignment horizontal="center" vertical="center" wrapText="1"/>
    </xf>
    <xf numFmtId="14" fontId="5" fillId="4" borderId="11" xfId="0" applyNumberFormat="1" applyFont="1" applyFill="1" applyBorder="1" applyAlignment="1">
      <alignment vertical="center"/>
    </xf>
    <xf numFmtId="165" fontId="5" fillId="4" borderId="11" xfId="0" applyNumberFormat="1" applyFont="1" applyFill="1" applyBorder="1" applyAlignment="1">
      <alignment vertical="center"/>
    </xf>
    <xf numFmtId="14" fontId="5" fillId="4" borderId="12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2" applyNumberFormat="1" applyFont="1" applyBorder="1" applyAlignment="1" applyProtection="1">
      <alignment wrapText="1"/>
    </xf>
    <xf numFmtId="0" fontId="8" fillId="0" borderId="14" xfId="2" applyNumberFormat="1" applyFont="1" applyBorder="1" applyAlignment="1" applyProtection="1">
      <alignment wrapText="1"/>
    </xf>
    <xf numFmtId="0" fontId="8" fillId="0" borderId="14" xfId="2" applyNumberFormat="1" applyFont="1" applyBorder="1" applyAlignment="1" applyProtection="1">
      <alignment horizontal="center" wrapText="1"/>
    </xf>
    <xf numFmtId="0" fontId="8" fillId="0" borderId="15" xfId="2" applyNumberFormat="1" applyFont="1" applyBorder="1" applyAlignment="1" applyProtection="1">
      <alignment wrapText="1"/>
    </xf>
    <xf numFmtId="0" fontId="8" fillId="0" borderId="16" xfId="2" applyNumberFormat="1" applyFont="1" applyBorder="1" applyAlignment="1" applyProtection="1">
      <alignment horizontal="right" wrapText="1"/>
    </xf>
    <xf numFmtId="0" fontId="8" fillId="0" borderId="17" xfId="2" applyNumberFormat="1" applyFont="1" applyBorder="1" applyAlignment="1" applyProtection="1">
      <alignment horizontal="right" wrapText="1"/>
    </xf>
    <xf numFmtId="0" fontId="8" fillId="0" borderId="18" xfId="2" applyNumberFormat="1" applyFont="1" applyBorder="1" applyAlignment="1" applyProtection="1">
      <alignment horizontal="right" wrapText="1"/>
    </xf>
    <xf numFmtId="0" fontId="8" fillId="0" borderId="19" xfId="2" applyNumberFormat="1" applyFont="1" applyBorder="1" applyAlignment="1" applyProtection="1">
      <alignment horizontal="right" wrapText="1"/>
    </xf>
    <xf numFmtId="0" fontId="8" fillId="0" borderId="20" xfId="2" applyNumberFormat="1" applyFont="1" applyBorder="1" applyAlignment="1" applyProtection="1">
      <alignment horizontal="right" wrapText="1"/>
    </xf>
    <xf numFmtId="0" fontId="8" fillId="0" borderId="21" xfId="2" applyNumberFormat="1" applyFont="1" applyBorder="1" applyAlignment="1" applyProtection="1">
      <alignment horizontal="right" wrapText="1"/>
    </xf>
    <xf numFmtId="166" fontId="9" fillId="0" borderId="22" xfId="2" applyNumberFormat="1" applyFont="1" applyBorder="1" applyAlignment="1" applyProtection="1">
      <alignment horizontal="right" wrapText="1"/>
    </xf>
    <xf numFmtId="2" fontId="0" fillId="0" borderId="23" xfId="0" applyNumberFormat="1" applyBorder="1"/>
    <xf numFmtId="0" fontId="0" fillId="0" borderId="1" xfId="0" applyFont="1" applyBorder="1" applyAlignment="1">
      <alignment vertical="center"/>
    </xf>
    <xf numFmtId="0" fontId="8" fillId="0" borderId="24" xfId="2" applyNumberFormat="1" applyFont="1" applyBorder="1" applyAlignment="1" applyProtection="1">
      <alignment wrapText="1"/>
    </xf>
    <xf numFmtId="0" fontId="8" fillId="0" borderId="1" xfId="2" applyNumberFormat="1" applyFont="1" applyBorder="1" applyAlignment="1" applyProtection="1">
      <alignment wrapText="1"/>
    </xf>
    <xf numFmtId="0" fontId="8" fillId="0" borderId="1" xfId="2" applyNumberFormat="1" applyFont="1" applyBorder="1" applyAlignment="1" applyProtection="1">
      <alignment horizontal="center" wrapText="1"/>
    </xf>
    <xf numFmtId="0" fontId="8" fillId="0" borderId="25" xfId="2" applyNumberFormat="1" applyFont="1" applyBorder="1" applyAlignment="1" applyProtection="1">
      <alignment wrapText="1"/>
    </xf>
    <xf numFmtId="0" fontId="8" fillId="0" borderId="3" xfId="2" applyNumberFormat="1" applyFont="1" applyBorder="1" applyAlignment="1" applyProtection="1">
      <alignment horizontal="right" wrapText="1"/>
    </xf>
    <xf numFmtId="0" fontId="8" fillId="0" borderId="1" xfId="2" applyNumberFormat="1" applyFont="1" applyBorder="1" applyAlignment="1" applyProtection="1">
      <alignment horizontal="right" wrapText="1"/>
    </xf>
    <xf numFmtId="0" fontId="8" fillId="0" borderId="26" xfId="2" applyNumberFormat="1" applyFont="1" applyBorder="1" applyAlignment="1" applyProtection="1">
      <alignment horizontal="right" wrapText="1"/>
    </xf>
    <xf numFmtId="2" fontId="8" fillId="0" borderId="27" xfId="2" applyNumberFormat="1" applyFont="1" applyBorder="1" applyAlignment="1" applyProtection="1">
      <alignment horizontal="right" wrapText="1"/>
    </xf>
    <xf numFmtId="2" fontId="8" fillId="0" borderId="28" xfId="2" applyNumberFormat="1" applyFont="1" applyBorder="1" applyAlignment="1" applyProtection="1">
      <alignment horizontal="right" wrapText="1"/>
    </xf>
    <xf numFmtId="2" fontId="0" fillId="0" borderId="24" xfId="0" applyNumberFormat="1" applyBorder="1"/>
    <xf numFmtId="0" fontId="6" fillId="2" borderId="0" xfId="0" applyFont="1" applyFill="1"/>
    <xf numFmtId="0" fontId="0" fillId="2" borderId="0" xfId="0" applyFill="1"/>
    <xf numFmtId="2" fontId="0" fillId="0" borderId="0" xfId="0" applyNumberFormat="1"/>
    <xf numFmtId="0" fontId="8" fillId="0" borderId="29" xfId="2" applyNumberFormat="1" applyFont="1" applyBorder="1" applyAlignment="1" applyProtection="1">
      <alignment wrapText="1"/>
    </xf>
    <xf numFmtId="0" fontId="8" fillId="0" borderId="30" xfId="2" applyNumberFormat="1" applyFont="1" applyBorder="1" applyAlignment="1" applyProtection="1">
      <alignment wrapText="1"/>
    </xf>
    <xf numFmtId="0" fontId="8" fillId="0" borderId="30" xfId="2" applyNumberFormat="1" applyFont="1" applyBorder="1" applyAlignment="1" applyProtection="1">
      <alignment horizontal="center" wrapText="1"/>
    </xf>
    <xf numFmtId="0" fontId="8" fillId="0" borderId="31" xfId="2" applyNumberFormat="1" applyFont="1" applyBorder="1" applyAlignment="1" applyProtection="1">
      <alignment wrapText="1"/>
    </xf>
    <xf numFmtId="0" fontId="8" fillId="0" borderId="32" xfId="2" applyNumberFormat="1" applyFont="1" applyBorder="1" applyAlignment="1" applyProtection="1">
      <alignment horizontal="right" wrapText="1"/>
    </xf>
    <xf numFmtId="0" fontId="8" fillId="0" borderId="30" xfId="2" applyNumberFormat="1" applyFont="1" applyBorder="1" applyAlignment="1" applyProtection="1">
      <alignment horizontal="right" wrapText="1"/>
    </xf>
    <xf numFmtId="0" fontId="8" fillId="0" borderId="33" xfId="2" applyNumberFormat="1" applyFont="1" applyBorder="1" applyAlignment="1" applyProtection="1">
      <alignment horizontal="right" wrapText="1"/>
    </xf>
    <xf numFmtId="2" fontId="8" fillId="0" borderId="34" xfId="2" applyNumberFormat="1" applyFont="1" applyBorder="1" applyAlignment="1" applyProtection="1">
      <alignment horizontal="right" wrapText="1"/>
    </xf>
    <xf numFmtId="2" fontId="8" fillId="0" borderId="35" xfId="2" applyNumberFormat="1" applyFont="1" applyBorder="1" applyAlignment="1" applyProtection="1">
      <alignment horizontal="right" wrapText="1"/>
    </xf>
    <xf numFmtId="2" fontId="0" fillId="0" borderId="29" xfId="0" applyNumberFormat="1" applyBorder="1"/>
    <xf numFmtId="0" fontId="7" fillId="0" borderId="37" xfId="2" applyNumberFormat="1" applyFont="1" applyBorder="1" applyAlignment="1" applyProtection="1">
      <alignment horizontal="center" wrapText="1"/>
    </xf>
    <xf numFmtId="0" fontId="5" fillId="0" borderId="38" xfId="0" applyFont="1" applyBorder="1"/>
    <xf numFmtId="0" fontId="7" fillId="0" borderId="3" xfId="2" applyNumberFormat="1" applyFont="1" applyBorder="1" applyAlignment="1" applyProtection="1">
      <alignment horizontal="right" wrapText="1"/>
    </xf>
    <xf numFmtId="0" fontId="7" fillId="0" borderId="1" xfId="2" applyNumberFormat="1" applyFont="1" applyBorder="1" applyAlignment="1" applyProtection="1">
      <alignment horizontal="right" wrapText="1"/>
    </xf>
    <xf numFmtId="0" fontId="7" fillId="0" borderId="26" xfId="2" applyNumberFormat="1" applyFont="1" applyBorder="1" applyAlignment="1" applyProtection="1">
      <alignment horizontal="right" wrapText="1"/>
    </xf>
    <xf numFmtId="2" fontId="7" fillId="0" borderId="39" xfId="2" applyNumberFormat="1" applyFont="1" applyBorder="1" applyAlignment="1" applyProtection="1">
      <alignment horizontal="right" wrapText="1"/>
    </xf>
    <xf numFmtId="2" fontId="7" fillId="0" borderId="40" xfId="2" applyNumberFormat="1" applyFont="1" applyBorder="1" applyAlignment="1" applyProtection="1">
      <alignment horizontal="right" wrapText="1"/>
    </xf>
    <xf numFmtId="2" fontId="5" fillId="0" borderId="36" xfId="0" applyNumberFormat="1" applyFont="1" applyBorder="1"/>
    <xf numFmtId="0" fontId="5" fillId="0" borderId="1" xfId="0" applyFont="1" applyBorder="1" applyAlignment="1">
      <alignment vertical="center"/>
    </xf>
    <xf numFmtId="0" fontId="10" fillId="0" borderId="0" xfId="0" applyFont="1"/>
    <xf numFmtId="0" fontId="5" fillId="0" borderId="0" xfId="0" applyFont="1"/>
    <xf numFmtId="0" fontId="8" fillId="6" borderId="41" xfId="2" applyNumberFormat="1" applyFont="1" applyFill="1" applyBorder="1" applyAlignment="1" applyProtection="1">
      <alignment wrapText="1"/>
    </xf>
    <xf numFmtId="0" fontId="8" fillId="6" borderId="41" xfId="2" applyNumberFormat="1" applyFont="1" applyFill="1" applyBorder="1" applyAlignment="1" applyProtection="1">
      <alignment horizontal="center" wrapText="1"/>
    </xf>
    <xf numFmtId="0" fontId="0" fillId="6" borderId="41" xfId="0" applyFill="1" applyBorder="1"/>
    <xf numFmtId="0" fontId="8" fillId="6" borderId="17" xfId="2" applyNumberFormat="1" applyFont="1" applyFill="1" applyBorder="1" applyAlignment="1" applyProtection="1">
      <alignment horizontal="right" wrapText="1"/>
    </xf>
    <xf numFmtId="2" fontId="8" fillId="6" borderId="41" xfId="2" applyNumberFormat="1" applyFont="1" applyFill="1" applyBorder="1" applyAlignment="1" applyProtection="1">
      <alignment horizontal="right" wrapText="1"/>
    </xf>
    <xf numFmtId="2" fontId="8" fillId="6" borderId="42" xfId="2" applyNumberFormat="1" applyFont="1" applyFill="1" applyBorder="1" applyAlignment="1" applyProtection="1">
      <alignment horizontal="right" wrapText="1"/>
    </xf>
    <xf numFmtId="2" fontId="8" fillId="6" borderId="0" xfId="2" applyNumberFormat="1" applyFont="1" applyFill="1" applyBorder="1" applyAlignment="1" applyProtection="1">
      <alignment horizontal="right" wrapText="1"/>
    </xf>
    <xf numFmtId="2" fontId="0" fillId="6" borderId="43" xfId="0" applyNumberFormat="1" applyFill="1" applyBorder="1"/>
    <xf numFmtId="166" fontId="9" fillId="6" borderId="44" xfId="2" applyNumberFormat="1" applyFont="1" applyFill="1" applyBorder="1" applyAlignment="1" applyProtection="1">
      <alignment horizontal="right" wrapText="1"/>
    </xf>
    <xf numFmtId="0" fontId="0" fillId="6" borderId="1" xfId="0" applyFill="1" applyBorder="1" applyAlignment="1">
      <alignment vertical="center"/>
    </xf>
    <xf numFmtId="0" fontId="7" fillId="0" borderId="5" xfId="2" applyNumberFormat="1" applyFont="1" applyBorder="1" applyAlignment="1" applyProtection="1">
      <alignment wrapText="1"/>
    </xf>
    <xf numFmtId="0" fontId="8" fillId="0" borderId="6" xfId="2" applyNumberFormat="1" applyFont="1" applyBorder="1" applyAlignment="1" applyProtection="1">
      <alignment wrapText="1"/>
    </xf>
    <xf numFmtId="0" fontId="8" fillId="0" borderId="6" xfId="2" applyNumberFormat="1" applyFont="1" applyBorder="1" applyAlignment="1" applyProtection="1">
      <alignment horizontal="center" wrapText="1"/>
    </xf>
    <xf numFmtId="0" fontId="8" fillId="0" borderId="7" xfId="2" applyNumberFormat="1" applyFont="1" applyBorder="1" applyAlignment="1" applyProtection="1">
      <alignment wrapText="1"/>
    </xf>
    <xf numFmtId="0" fontId="5" fillId="0" borderId="1" xfId="2" applyNumberFormat="1" applyFont="1" applyBorder="1" applyAlignment="1" applyProtection="1">
      <alignment horizontal="right" wrapText="1"/>
    </xf>
    <xf numFmtId="0" fontId="5" fillId="0" borderId="26" xfId="2" applyNumberFormat="1" applyFont="1" applyBorder="1" applyAlignment="1" applyProtection="1">
      <alignment horizontal="right" wrapText="1"/>
    </xf>
    <xf numFmtId="2" fontId="5" fillId="0" borderId="10" xfId="2" applyNumberFormat="1" applyFont="1" applyBorder="1" applyAlignment="1" applyProtection="1">
      <alignment horizontal="right" wrapText="1"/>
    </xf>
    <xf numFmtId="2" fontId="5" fillId="0" borderId="11" xfId="2" applyNumberFormat="1" applyFont="1" applyBorder="1" applyAlignment="1" applyProtection="1">
      <alignment horizontal="right" wrapText="1"/>
    </xf>
    <xf numFmtId="2" fontId="5" fillId="0" borderId="5" xfId="0" applyNumberFormat="1" applyFont="1" applyBorder="1"/>
    <xf numFmtId="0" fontId="8" fillId="6" borderId="17" xfId="2" applyNumberFormat="1" applyFont="1" applyFill="1" applyBorder="1" applyAlignment="1" applyProtection="1">
      <alignment wrapText="1"/>
    </xf>
    <xf numFmtId="0" fontId="8" fillId="6" borderId="17" xfId="2" applyNumberFormat="1" applyFont="1" applyFill="1" applyBorder="1" applyAlignment="1" applyProtection="1">
      <alignment horizontal="center" wrapText="1"/>
    </xf>
    <xf numFmtId="0" fontId="0" fillId="6" borderId="17" xfId="0" applyFill="1" applyBorder="1"/>
    <xf numFmtId="0" fontId="8" fillId="6" borderId="1" xfId="2" applyNumberFormat="1" applyFont="1" applyFill="1" applyBorder="1" applyAlignment="1" applyProtection="1">
      <alignment horizontal="right" wrapText="1"/>
    </xf>
    <xf numFmtId="0" fontId="7" fillId="0" borderId="1" xfId="2" applyNumberFormat="1" applyFont="1" applyBorder="1" applyAlignment="1" applyProtection="1">
      <alignment wrapText="1"/>
    </xf>
    <xf numFmtId="2" fontId="7" fillId="0" borderId="19" xfId="2" applyNumberFormat="1" applyFont="1" applyBorder="1" applyAlignment="1" applyProtection="1">
      <alignment horizontal="right" wrapText="1"/>
    </xf>
    <xf numFmtId="2" fontId="7" fillId="0" borderId="20" xfId="2" applyNumberFormat="1" applyFont="1" applyBorder="1" applyAlignment="1" applyProtection="1">
      <alignment horizontal="right" wrapText="1"/>
    </xf>
    <xf numFmtId="2" fontId="7" fillId="7" borderId="20" xfId="2" applyNumberFormat="1" applyFont="1" applyFill="1" applyBorder="1" applyAlignment="1" applyProtection="1">
      <alignment horizontal="right" wrapText="1"/>
    </xf>
    <xf numFmtId="2" fontId="7" fillId="7" borderId="45" xfId="2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left" vertical="center" readingOrder="1"/>
    </xf>
    <xf numFmtId="0" fontId="8" fillId="6" borderId="1" xfId="2" applyNumberFormat="1" applyFont="1" applyFill="1" applyBorder="1" applyAlignment="1" applyProtection="1">
      <alignment wrapText="1"/>
    </xf>
    <xf numFmtId="0" fontId="8" fillId="6" borderId="1" xfId="2" applyNumberFormat="1" applyFont="1" applyFill="1" applyBorder="1" applyAlignment="1" applyProtection="1">
      <alignment horizontal="center" wrapText="1"/>
    </xf>
    <xf numFmtId="0" fontId="0" fillId="6" borderId="1" xfId="0" applyFill="1" applyBorder="1"/>
    <xf numFmtId="0" fontId="8" fillId="6" borderId="26" xfId="2" applyNumberFormat="1" applyFont="1" applyFill="1" applyBorder="1" applyAlignment="1" applyProtection="1">
      <alignment horizontal="right" wrapText="1"/>
    </xf>
    <xf numFmtId="2" fontId="8" fillId="6" borderId="34" xfId="2" applyNumberFormat="1" applyFont="1" applyFill="1" applyBorder="1" applyAlignment="1" applyProtection="1">
      <alignment horizontal="right" wrapText="1"/>
    </xf>
    <xf numFmtId="2" fontId="8" fillId="6" borderId="35" xfId="2" applyNumberFormat="1" applyFont="1" applyFill="1" applyBorder="1" applyAlignment="1" applyProtection="1">
      <alignment horizontal="right" wrapText="1"/>
    </xf>
    <xf numFmtId="2" fontId="8" fillId="6" borderId="46" xfId="2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2" fontId="8" fillId="0" borderId="19" xfId="0" applyNumberFormat="1" applyFont="1" applyBorder="1" applyAlignment="1">
      <alignment horizontal="right" wrapText="1"/>
    </xf>
    <xf numFmtId="2" fontId="8" fillId="0" borderId="20" xfId="0" applyNumberFormat="1" applyFont="1" applyBorder="1" applyAlignment="1">
      <alignment horizontal="right" wrapText="1"/>
    </xf>
    <xf numFmtId="2" fontId="0" fillId="0" borderId="13" xfId="0" applyNumberFormat="1" applyBorder="1"/>
    <xf numFmtId="2" fontId="8" fillId="0" borderId="27" xfId="0" applyNumberFormat="1" applyFont="1" applyBorder="1" applyAlignment="1">
      <alignment horizontal="right" wrapText="1"/>
    </xf>
    <xf numFmtId="2" fontId="8" fillId="0" borderId="28" xfId="0" applyNumberFormat="1" applyFont="1" applyBorder="1" applyAlignment="1">
      <alignment horizontal="right" wrapText="1"/>
    </xf>
    <xf numFmtId="0" fontId="8" fillId="0" borderId="41" xfId="0" applyFont="1" applyBorder="1" applyAlignment="1">
      <alignment horizontal="left" vertical="center" readingOrder="1"/>
    </xf>
    <xf numFmtId="16" fontId="6" fillId="0" borderId="0" xfId="0" applyNumberFormat="1" applyFont="1"/>
    <xf numFmtId="2" fontId="0" fillId="2" borderId="24" xfId="0" applyNumberFormat="1" applyFill="1" applyBorder="1"/>
    <xf numFmtId="14" fontId="6" fillId="0" borderId="0" xfId="0" applyNumberFormat="1" applyFont="1"/>
    <xf numFmtId="2" fontId="8" fillId="0" borderId="0" xfId="0" applyNumberFormat="1" applyFont="1" applyBorder="1" applyAlignment="1">
      <alignment horizontal="right" wrapText="1"/>
    </xf>
    <xf numFmtId="2" fontId="8" fillId="0" borderId="0" xfId="0" applyNumberFormat="1" applyFont="1" applyBorder="1" applyAlignment="1">
      <alignment horizontal="right" wrapText="1"/>
    </xf>
    <xf numFmtId="0" fontId="8" fillId="0" borderId="17" xfId="0" applyFont="1" applyBorder="1" applyAlignment="1">
      <alignment horizontal="left" vertical="center" readingOrder="1"/>
    </xf>
    <xf numFmtId="0" fontId="7" fillId="0" borderId="1" xfId="2" applyNumberFormat="1" applyFont="1" applyBorder="1" applyAlignment="1" applyProtection="1">
      <alignment horizontal="center" wrapText="1"/>
    </xf>
    <xf numFmtId="0" fontId="5" fillId="0" borderId="1" xfId="0" applyFont="1" applyBorder="1"/>
    <xf numFmtId="167" fontId="5" fillId="0" borderId="1" xfId="0" applyNumberFormat="1" applyFont="1" applyBorder="1"/>
    <xf numFmtId="167" fontId="5" fillId="0" borderId="26" xfId="0" applyNumberFormat="1" applyFont="1" applyBorder="1"/>
    <xf numFmtId="2" fontId="5" fillId="0" borderId="27" xfId="0" applyNumberFormat="1" applyFont="1" applyBorder="1"/>
    <xf numFmtId="2" fontId="5" fillId="0" borderId="28" xfId="0" applyNumberFormat="1" applyFont="1" applyBorder="1"/>
    <xf numFmtId="2" fontId="5" fillId="0" borderId="35" xfId="0" applyNumberFormat="1" applyFont="1" applyBorder="1"/>
    <xf numFmtId="2" fontId="8" fillId="6" borderId="27" xfId="2" applyNumberFormat="1" applyFont="1" applyFill="1" applyBorder="1" applyAlignment="1" applyProtection="1">
      <alignment horizontal="right" wrapText="1"/>
    </xf>
    <xf numFmtId="2" fontId="8" fillId="6" borderId="28" xfId="2" applyNumberFormat="1" applyFont="1" applyFill="1" applyBorder="1" applyAlignment="1" applyProtection="1">
      <alignment horizontal="right" wrapText="1"/>
    </xf>
    <xf numFmtId="2" fontId="8" fillId="0" borderId="21" xfId="2" applyNumberFormat="1" applyFont="1" applyBorder="1" applyAlignment="1" applyProtection="1">
      <alignment horizontal="right" wrapText="1"/>
    </xf>
    <xf numFmtId="2" fontId="8" fillId="3" borderId="27" xfId="2" applyNumberFormat="1" applyFont="1" applyFill="1" applyBorder="1" applyAlignment="1" applyProtection="1">
      <alignment horizontal="right" wrapText="1"/>
    </xf>
    <xf numFmtId="2" fontId="7" fillId="0" borderId="27" xfId="2" applyNumberFormat="1" applyFont="1" applyBorder="1" applyAlignment="1" applyProtection="1">
      <alignment horizontal="right" wrapText="1"/>
    </xf>
    <xf numFmtId="2" fontId="7" fillId="0" borderId="28" xfId="2" applyNumberFormat="1" applyFont="1" applyBorder="1" applyAlignment="1" applyProtection="1">
      <alignment horizontal="right" wrapText="1"/>
    </xf>
    <xf numFmtId="2" fontId="7" fillId="0" borderId="35" xfId="2" applyNumberFormat="1" applyFont="1" applyBorder="1" applyAlignment="1" applyProtection="1">
      <alignment horizontal="right" wrapText="1"/>
    </xf>
    <xf numFmtId="2" fontId="5" fillId="0" borderId="27" xfId="2" applyNumberFormat="1" applyFont="1" applyBorder="1" applyAlignment="1" applyProtection="1">
      <alignment horizontal="right" wrapText="1"/>
    </xf>
    <xf numFmtId="2" fontId="5" fillId="0" borderId="28" xfId="2" applyNumberFormat="1" applyFont="1" applyBorder="1" applyAlignment="1" applyProtection="1">
      <alignment horizontal="right" wrapText="1"/>
    </xf>
    <xf numFmtId="2" fontId="5" fillId="0" borderId="46" xfId="2" applyNumberFormat="1" applyFont="1" applyBorder="1" applyAlignment="1" applyProtection="1">
      <alignment horizontal="right" wrapText="1"/>
    </xf>
    <xf numFmtId="0" fontId="5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2" fontId="0" fillId="0" borderId="28" xfId="2" applyNumberFormat="1" applyFont="1" applyBorder="1" applyAlignment="1" applyProtection="1">
      <alignment horizontal="right" wrapText="1"/>
    </xf>
    <xf numFmtId="0" fontId="6" fillId="0" borderId="25" xfId="0" applyFont="1" applyBorder="1" applyAlignment="1">
      <alignment horizontal="left" vertical="center"/>
    </xf>
    <xf numFmtId="2" fontId="8" fillId="0" borderId="28" xfId="2" applyNumberFormat="1" applyFont="1" applyBorder="1" applyAlignment="1" applyProtection="1">
      <alignment horizontal="right" wrapText="1"/>
    </xf>
    <xf numFmtId="0" fontId="0" fillId="0" borderId="1" xfId="2" applyNumberFormat="1" applyFont="1" applyBorder="1" applyAlignment="1" applyProtection="1">
      <alignment wrapText="1"/>
    </xf>
    <xf numFmtId="2" fontId="8" fillId="7" borderId="28" xfId="2" applyNumberFormat="1" applyFont="1" applyFill="1" applyBorder="1" applyAlignment="1" applyProtection="1">
      <alignment horizontal="right" wrapText="1"/>
    </xf>
    <xf numFmtId="0" fontId="0" fillId="0" borderId="1" xfId="0" applyBorder="1"/>
    <xf numFmtId="0" fontId="5" fillId="0" borderId="0" xfId="0" applyFont="1" applyAlignment="1">
      <alignment vertical="center"/>
    </xf>
    <xf numFmtId="2" fontId="10" fillId="0" borderId="0" xfId="0" applyNumberFormat="1" applyFont="1"/>
    <xf numFmtId="0" fontId="0" fillId="6" borderId="30" xfId="0" applyFill="1" applyBorder="1"/>
    <xf numFmtId="0" fontId="0" fillId="6" borderId="30" xfId="0" applyFill="1" applyBorder="1" applyAlignment="1">
      <alignment horizontal="center"/>
    </xf>
    <xf numFmtId="2" fontId="0" fillId="6" borderId="41" xfId="0" applyNumberFormat="1" applyFill="1" applyBorder="1"/>
    <xf numFmtId="2" fontId="0" fillId="6" borderId="42" xfId="0" applyNumberFormat="1" applyFill="1" applyBorder="1"/>
    <xf numFmtId="2" fontId="0" fillId="6" borderId="0" xfId="0" applyNumberFormat="1" applyFill="1" applyBorder="1"/>
    <xf numFmtId="0" fontId="12" fillId="0" borderId="6" xfId="2" applyNumberFormat="1" applyFont="1" applyBorder="1" applyAlignment="1" applyProtection="1">
      <alignment horizontal="center" wrapText="1"/>
    </xf>
    <xf numFmtId="0" fontId="5" fillId="0" borderId="7" xfId="0" applyFont="1" applyBorder="1"/>
    <xf numFmtId="0" fontId="5" fillId="0" borderId="3" xfId="2" applyNumberFormat="1" applyFont="1" applyBorder="1" applyAlignment="1" applyProtection="1">
      <alignment horizontal="right" wrapText="1"/>
    </xf>
    <xf numFmtId="167" fontId="5" fillId="0" borderId="1" xfId="2" applyNumberFormat="1" applyFont="1" applyBorder="1" applyAlignment="1" applyProtection="1">
      <alignment horizontal="right" wrapText="1"/>
    </xf>
    <xf numFmtId="167" fontId="5" fillId="0" borderId="26" xfId="2" applyNumberFormat="1" applyFont="1" applyBorder="1" applyAlignment="1" applyProtection="1">
      <alignment horizontal="right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2" fontId="16" fillId="0" borderId="0" xfId="0" applyNumberFormat="1" applyFont="1"/>
    <xf numFmtId="0" fontId="16" fillId="0" borderId="0" xfId="0" applyFont="1"/>
    <xf numFmtId="168" fontId="0" fillId="0" borderId="0" xfId="0" applyNumberFormat="1"/>
    <xf numFmtId="0" fontId="15" fillId="8" borderId="5" xfId="2" applyNumberFormat="1" applyFont="1" applyFill="1" applyBorder="1" applyAlignment="1" applyProtection="1">
      <alignment horizontal="center" vertical="center"/>
    </xf>
    <xf numFmtId="0" fontId="15" fillId="8" borderId="6" xfId="2" applyNumberFormat="1" applyFont="1" applyFill="1" applyBorder="1" applyAlignment="1" applyProtection="1">
      <alignment horizontal="center" vertical="center"/>
    </xf>
    <xf numFmtId="0" fontId="15" fillId="8" borderId="7" xfId="2" applyNumberFormat="1" applyFont="1" applyFill="1" applyBorder="1" applyAlignment="1" applyProtection="1">
      <alignment horizontal="center" vertical="center" wrapText="1"/>
    </xf>
    <xf numFmtId="0" fontId="15" fillId="8" borderId="8" xfId="2" applyNumberFormat="1" applyFont="1" applyFill="1" applyBorder="1" applyAlignment="1" applyProtection="1">
      <alignment horizontal="center" vertical="center" wrapText="1"/>
    </xf>
    <xf numFmtId="0" fontId="15" fillId="8" borderId="6" xfId="2" applyNumberFormat="1" applyFont="1" applyFill="1" applyBorder="1" applyAlignment="1" applyProtection="1">
      <alignment horizontal="center" vertical="center" wrapText="1"/>
    </xf>
    <xf numFmtId="0" fontId="15" fillId="8" borderId="9" xfId="2" applyNumberFormat="1" applyFont="1" applyFill="1" applyBorder="1" applyAlignment="1" applyProtection="1">
      <alignment horizontal="center" vertical="center" wrapText="1"/>
    </xf>
    <xf numFmtId="0" fontId="15" fillId="8" borderId="10" xfId="2" applyNumberFormat="1" applyFont="1" applyFill="1" applyBorder="1" applyAlignment="1" applyProtection="1">
      <alignment horizontal="center" vertical="center" wrapText="1"/>
    </xf>
    <xf numFmtId="0" fontId="15" fillId="8" borderId="11" xfId="2" applyNumberFormat="1" applyFont="1" applyFill="1" applyBorder="1" applyAlignment="1" applyProtection="1">
      <alignment horizontal="center" vertical="center" wrapText="1"/>
    </xf>
    <xf numFmtId="165" fontId="15" fillId="8" borderId="11" xfId="0" applyNumberFormat="1" applyFont="1" applyFill="1" applyBorder="1" applyAlignment="1">
      <alignment vertical="center"/>
    </xf>
    <xf numFmtId="14" fontId="15" fillId="8" borderId="12" xfId="0" applyNumberFormat="1" applyFont="1" applyFill="1" applyBorder="1" applyAlignment="1">
      <alignment vertical="center"/>
    </xf>
    <xf numFmtId="0" fontId="5" fillId="8" borderId="47" xfId="0" applyFont="1" applyFill="1" applyBorder="1" applyAlignment="1">
      <alignment horizontal="center" vertical="center"/>
    </xf>
    <xf numFmtId="0" fontId="10" fillId="8" borderId="48" xfId="2" applyNumberFormat="1" applyFont="1" applyFill="1" applyBorder="1" applyAlignment="1" applyProtection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22" xfId="2" applyNumberFormat="1" applyFont="1" applyBorder="1" applyAlignment="1" applyProtection="1">
      <alignment wrapText="1"/>
    </xf>
    <xf numFmtId="2" fontId="17" fillId="0" borderId="21" xfId="0" applyNumberFormat="1" applyFont="1" applyBorder="1" applyAlignment="1">
      <alignment horizontal="right" vertical="center"/>
    </xf>
    <xf numFmtId="2" fontId="17" fillId="9" borderId="21" xfId="0" applyNumberFormat="1" applyFont="1" applyFill="1" applyBorder="1" applyAlignment="1">
      <alignment horizontal="right" vertical="center"/>
    </xf>
    <xf numFmtId="166" fontId="9" fillId="9" borderId="25" xfId="1" applyNumberFormat="1" applyFont="1" applyFill="1" applyBorder="1" applyAlignment="1" applyProtection="1">
      <alignment horizontal="right" vertical="center"/>
    </xf>
    <xf numFmtId="2" fontId="17" fillId="0" borderId="24" xfId="0" applyNumberFormat="1" applyFont="1" applyBorder="1" applyAlignment="1">
      <alignment horizontal="right" vertical="center"/>
    </xf>
    <xf numFmtId="166" fontId="9" fillId="0" borderId="25" xfId="2" applyNumberFormat="1" applyFont="1" applyBorder="1" applyAlignment="1" applyProtection="1">
      <alignment horizontal="right" wrapText="1"/>
    </xf>
    <xf numFmtId="166" fontId="9" fillId="9" borderId="26" xfId="1" applyNumberFormat="1" applyFont="1" applyFill="1" applyBorder="1" applyAlignment="1" applyProtection="1">
      <alignment horizontal="right" vertical="center"/>
    </xf>
    <xf numFmtId="0" fontId="0" fillId="0" borderId="13" xfId="0" applyFont="1" applyBorder="1" applyAlignment="1">
      <alignment vertical="center"/>
    </xf>
    <xf numFmtId="0" fontId="17" fillId="10" borderId="17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2" fontId="17" fillId="0" borderId="49" xfId="0" applyNumberFormat="1" applyFont="1" applyBorder="1" applyAlignment="1">
      <alignment horizontal="right" vertical="center"/>
    </xf>
    <xf numFmtId="2" fontId="17" fillId="11" borderId="21" xfId="0" applyNumberFormat="1" applyFont="1" applyFill="1" applyBorder="1" applyAlignment="1">
      <alignment horizontal="right" vertical="center"/>
    </xf>
    <xf numFmtId="166" fontId="9" fillId="11" borderId="25" xfId="1" applyNumberFormat="1" applyFont="1" applyFill="1" applyBorder="1" applyAlignment="1" applyProtection="1">
      <alignment horizontal="right" vertical="center"/>
    </xf>
    <xf numFmtId="0" fontId="8" fillId="0" borderId="24" xfId="0" applyFont="1" applyBorder="1" applyAlignment="1">
      <alignment horizontal="left" vertical="center" readingOrder="1"/>
    </xf>
    <xf numFmtId="0" fontId="17" fillId="0" borderId="2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5" xfId="2" applyNumberFormat="1" applyFont="1" applyBorder="1" applyAlignment="1" applyProtection="1">
      <alignment vertical="center" wrapText="1"/>
    </xf>
    <xf numFmtId="0" fontId="17" fillId="0" borderId="3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26" xfId="0" applyFont="1" applyBorder="1" applyAlignment="1">
      <alignment horizontal="right" vertical="center"/>
    </xf>
    <xf numFmtId="2" fontId="17" fillId="0" borderId="27" xfId="0" applyNumberFormat="1" applyFont="1" applyBorder="1" applyAlignment="1">
      <alignment horizontal="right" vertical="center"/>
    </xf>
    <xf numFmtId="2" fontId="17" fillId="0" borderId="28" xfId="0" applyNumberFormat="1" applyFont="1" applyBorder="1" applyAlignment="1">
      <alignment horizontal="right" vertical="center"/>
    </xf>
    <xf numFmtId="2" fontId="17" fillId="0" borderId="21" xfId="0" applyNumberFormat="1" applyFont="1" applyBorder="1" applyAlignment="1">
      <alignment horizontal="right" vertical="center"/>
    </xf>
    <xf numFmtId="2" fontId="17" fillId="0" borderId="24" xfId="0" applyNumberFormat="1" applyFont="1" applyBorder="1" applyAlignment="1">
      <alignment horizontal="right" vertical="center"/>
    </xf>
    <xf numFmtId="2" fontId="17" fillId="12" borderId="24" xfId="0" applyNumberFormat="1" applyFont="1" applyFill="1" applyBorder="1" applyAlignment="1">
      <alignment horizontal="right" vertical="center"/>
    </xf>
    <xf numFmtId="2" fontId="17" fillId="12" borderId="26" xfId="0" applyNumberFormat="1" applyFont="1" applyFill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0" fontId="6" fillId="0" borderId="25" xfId="0" applyFont="1" applyBorder="1" applyAlignment="1">
      <alignment horizontal="left" vertical="center" wrapText="1"/>
    </xf>
    <xf numFmtId="0" fontId="17" fillId="0" borderId="25" xfId="2" applyNumberFormat="1" applyFont="1" applyBorder="1" applyAlignment="1" applyProtection="1">
      <alignment wrapText="1"/>
    </xf>
    <xf numFmtId="166" fontId="9" fillId="0" borderId="25" xfId="1" applyNumberFormat="1" applyFont="1" applyBorder="1" applyAlignment="1" applyProtection="1">
      <alignment horizontal="right" vertical="center"/>
    </xf>
    <xf numFmtId="2" fontId="17" fillId="2" borderId="28" xfId="0" applyNumberFormat="1" applyFont="1" applyFill="1" applyBorder="1" applyAlignment="1">
      <alignment horizontal="right" vertical="center"/>
    </xf>
    <xf numFmtId="2" fontId="17" fillId="2" borderId="21" xfId="0" applyNumberFormat="1" applyFont="1" applyFill="1" applyBorder="1" applyAlignment="1">
      <alignment horizontal="right" vertical="center"/>
    </xf>
    <xf numFmtId="2" fontId="17" fillId="13" borderId="21" xfId="0" applyNumberFormat="1" applyFont="1" applyFill="1" applyBorder="1" applyAlignment="1">
      <alignment horizontal="right" vertical="center"/>
    </xf>
    <xf numFmtId="166" fontId="9" fillId="13" borderId="25" xfId="1" applyNumberFormat="1" applyFont="1" applyFill="1" applyBorder="1" applyAlignment="1" applyProtection="1">
      <alignment horizontal="right" vertical="center"/>
    </xf>
    <xf numFmtId="2" fontId="17" fillId="13" borderId="24" xfId="0" applyNumberFormat="1" applyFont="1" applyFill="1" applyBorder="1" applyAlignment="1">
      <alignment horizontal="right" vertical="center"/>
    </xf>
    <xf numFmtId="2" fontId="17" fillId="14" borderId="24" xfId="0" applyNumberFormat="1" applyFont="1" applyFill="1" applyBorder="1" applyAlignment="1">
      <alignment horizontal="right" vertical="center"/>
    </xf>
    <xf numFmtId="2" fontId="17" fillId="15" borderId="24" xfId="0" applyNumberFormat="1" applyFont="1" applyFill="1" applyBorder="1" applyAlignment="1">
      <alignment horizontal="right" vertical="center"/>
    </xf>
    <xf numFmtId="2" fontId="17" fillId="15" borderId="26" xfId="0" applyNumberFormat="1" applyFont="1" applyFill="1" applyBorder="1" applyAlignment="1">
      <alignment horizontal="right" vertical="center"/>
    </xf>
    <xf numFmtId="0" fontId="0" fillId="14" borderId="24" xfId="0" applyFont="1" applyFill="1" applyBorder="1" applyAlignment="1">
      <alignment vertical="center"/>
    </xf>
    <xf numFmtId="0" fontId="6" fillId="14" borderId="25" xfId="0" applyFont="1" applyFill="1" applyBorder="1" applyAlignment="1">
      <alignment horizontal="left" vertical="center"/>
    </xf>
    <xf numFmtId="0" fontId="0" fillId="14" borderId="0" xfId="0" applyFill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2" applyNumberFormat="1" applyFont="1" applyBorder="1" applyAlignment="1" applyProtection="1">
      <alignment wrapText="1"/>
    </xf>
    <xf numFmtId="0" fontId="17" fillId="0" borderId="32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2" fontId="17" fillId="0" borderId="34" xfId="0" applyNumberFormat="1" applyFont="1" applyBorder="1" applyAlignment="1">
      <alignment horizontal="right" vertical="center"/>
    </xf>
    <xf numFmtId="2" fontId="17" fillId="0" borderId="35" xfId="0" applyNumberFormat="1" applyFont="1" applyBorder="1" applyAlignment="1">
      <alignment horizontal="right" vertical="center"/>
    </xf>
    <xf numFmtId="2" fontId="17" fillId="0" borderId="46" xfId="0" applyNumberFormat="1" applyFont="1" applyBorder="1" applyAlignment="1">
      <alignment horizontal="right" vertical="center"/>
    </xf>
    <xf numFmtId="2" fontId="17" fillId="13" borderId="36" xfId="0" applyNumberFormat="1" applyFont="1" applyFill="1" applyBorder="1" applyAlignment="1">
      <alignment horizontal="right" vertical="center"/>
    </xf>
    <xf numFmtId="2" fontId="17" fillId="0" borderId="36" xfId="0" applyNumberFormat="1" applyFont="1" applyBorder="1" applyAlignment="1">
      <alignment horizontal="right" vertical="center"/>
    </xf>
    <xf numFmtId="2" fontId="17" fillId="12" borderId="36" xfId="0" applyNumberFormat="1" applyFont="1" applyFill="1" applyBorder="1" applyAlignment="1">
      <alignment horizontal="right" vertical="center"/>
    </xf>
    <xf numFmtId="2" fontId="17" fillId="12" borderId="50" xfId="0" applyNumberFormat="1" applyFont="1" applyFill="1" applyBorder="1" applyAlignment="1">
      <alignment horizontal="right" vertical="center"/>
    </xf>
    <xf numFmtId="0" fontId="8" fillId="0" borderId="36" xfId="0" applyFont="1" applyBorder="1" applyAlignment="1">
      <alignment horizontal="left" vertical="center" readingOrder="1"/>
    </xf>
    <xf numFmtId="0" fontId="6" fillId="0" borderId="38" xfId="0" applyFont="1" applyBorder="1" applyAlignment="1">
      <alignment horizontal="left" vertical="center" wrapText="1"/>
    </xf>
    <xf numFmtId="0" fontId="17" fillId="6" borderId="43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42" xfId="2" applyNumberFormat="1" applyFont="1" applyFill="1" applyBorder="1" applyAlignment="1" applyProtection="1">
      <alignment wrapText="1"/>
    </xf>
    <xf numFmtId="0" fontId="17" fillId="6" borderId="51" xfId="0" applyFont="1" applyFill="1" applyBorder="1" applyAlignment="1">
      <alignment horizontal="right" vertical="center"/>
    </xf>
    <xf numFmtId="0" fontId="17" fillId="6" borderId="41" xfId="0" applyFont="1" applyFill="1" applyBorder="1" applyAlignment="1">
      <alignment horizontal="right" vertical="center"/>
    </xf>
    <xf numFmtId="0" fontId="17" fillId="6" borderId="42" xfId="0" applyFont="1" applyFill="1" applyBorder="1" applyAlignment="1">
      <alignment horizontal="right" vertical="center"/>
    </xf>
    <xf numFmtId="2" fontId="17" fillId="6" borderId="0" xfId="0" applyNumberFormat="1" applyFont="1" applyFill="1" applyAlignment="1">
      <alignment horizontal="right" vertical="center"/>
    </xf>
    <xf numFmtId="2" fontId="17" fillId="6" borderId="43" xfId="0" applyNumberFormat="1" applyFont="1" applyFill="1" applyBorder="1" applyAlignment="1">
      <alignment horizontal="right" vertical="center"/>
    </xf>
    <xf numFmtId="166" fontId="9" fillId="6" borderId="44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/>
    <xf numFmtId="169" fontId="15" fillId="0" borderId="6" xfId="0" applyNumberFormat="1" applyFont="1" applyBorder="1" applyAlignment="1">
      <alignment horizontal="right" vertical="center"/>
    </xf>
    <xf numFmtId="2" fontId="15" fillId="0" borderId="9" xfId="0" applyNumberFormat="1" applyFont="1" applyBorder="1" applyAlignment="1">
      <alignment horizontal="right" vertical="center"/>
    </xf>
    <xf numFmtId="2" fontId="17" fillId="12" borderId="5" xfId="0" applyNumberFormat="1" applyFont="1" applyFill="1" applyBorder="1" applyAlignment="1">
      <alignment horizontal="right" vertical="center"/>
    </xf>
    <xf numFmtId="2" fontId="17" fillId="12" borderId="7" xfId="0" applyNumberFormat="1" applyFont="1" applyFill="1" applyBorder="1" applyAlignment="1">
      <alignment horizontal="right" vertical="center"/>
    </xf>
    <xf numFmtId="166" fontId="9" fillId="0" borderId="7" xfId="1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9" fillId="0" borderId="0" xfId="1" applyNumberFormat="1" applyFont="1" applyBorder="1" applyAlignment="1" applyProtection="1">
      <alignment horizontal="right"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0" fillId="17" borderId="0" xfId="0" applyFill="1"/>
    <xf numFmtId="167" fontId="0" fillId="0" borderId="0" xfId="0" applyNumberFormat="1"/>
    <xf numFmtId="0" fontId="0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1" borderId="52" xfId="0" applyFont="1" applyFill="1" applyBorder="1" applyAlignment="1">
      <alignment horizontal="center" vertical="center" wrapText="1"/>
    </xf>
    <xf numFmtId="0" fontId="5" fillId="19" borderId="52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0" borderId="5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4" fontId="5" fillId="0" borderId="52" xfId="0" applyNumberFormat="1" applyFont="1" applyBorder="1" applyAlignment="1">
      <alignment horizontal="center" vertical="center" wrapText="1"/>
    </xf>
    <xf numFmtId="166" fontId="0" fillId="0" borderId="52" xfId="0" applyNumberFormat="1" applyBorder="1" applyAlignment="1">
      <alignment horizontal="center" vertical="center" wrapText="1"/>
    </xf>
    <xf numFmtId="2" fontId="0" fillId="0" borderId="52" xfId="0" applyNumberFormat="1" applyBorder="1" applyAlignment="1">
      <alignment horizontal="center" vertical="center" wrapText="1"/>
    </xf>
    <xf numFmtId="170" fontId="0" fillId="0" borderId="52" xfId="0" applyNumberFormat="1" applyBorder="1"/>
    <xf numFmtId="4" fontId="0" fillId="0" borderId="52" xfId="0" applyNumberFormat="1" applyBorder="1"/>
    <xf numFmtId="0" fontId="0" fillId="18" borderId="1" xfId="0" applyFont="1" applyFill="1" applyBorder="1" applyAlignment="1">
      <alignment horizontal="center" vertical="center" wrapText="1"/>
    </xf>
    <xf numFmtId="166" fontId="5" fillId="18" borderId="1" xfId="0" applyNumberFormat="1" applyFont="1" applyFill="1" applyBorder="1" applyAlignment="1">
      <alignment horizontal="center" vertical="center" wrapText="1"/>
    </xf>
    <xf numFmtId="166" fontId="0" fillId="18" borderId="1" xfId="0" applyNumberFormat="1" applyFill="1" applyBorder="1" applyAlignment="1">
      <alignment horizontal="center" vertical="center" wrapText="1"/>
    </xf>
    <xf numFmtId="166" fontId="5" fillId="18" borderId="52" xfId="0" applyNumberFormat="1" applyFont="1" applyFill="1" applyBorder="1" applyAlignment="1">
      <alignment horizontal="center" vertical="center" wrapText="1"/>
    </xf>
    <xf numFmtId="4" fontId="5" fillId="18" borderId="52" xfId="0" applyNumberFormat="1" applyFont="1" applyFill="1" applyBorder="1" applyAlignment="1">
      <alignment horizontal="center" vertical="center" wrapText="1"/>
    </xf>
    <xf numFmtId="166" fontId="0" fillId="22" borderId="52" xfId="0" applyNumberFormat="1" applyFill="1" applyBorder="1" applyAlignment="1">
      <alignment horizontal="center" vertical="center" wrapText="1"/>
    </xf>
    <xf numFmtId="2" fontId="0" fillId="22" borderId="52" xfId="0" applyNumberFormat="1" applyFill="1" applyBorder="1" applyAlignment="1">
      <alignment horizontal="center" vertical="center" wrapText="1"/>
    </xf>
    <xf numFmtId="166" fontId="0" fillId="23" borderId="52" xfId="0" applyNumberFormat="1" applyFill="1" applyBorder="1" applyAlignment="1">
      <alignment horizontal="center" vertical="center" wrapText="1"/>
    </xf>
    <xf numFmtId="4" fontId="5" fillId="23" borderId="52" xfId="0" applyNumberFormat="1" applyFont="1" applyFill="1" applyBorder="1" applyAlignment="1">
      <alignment horizontal="center" vertical="center" wrapText="1"/>
    </xf>
    <xf numFmtId="170" fontId="0" fillId="24" borderId="52" xfId="0" applyNumberFormat="1" applyFill="1" applyBorder="1"/>
    <xf numFmtId="4" fontId="0" fillId="24" borderId="52" xfId="0" applyNumberFormat="1" applyFill="1" applyBorder="1"/>
    <xf numFmtId="0" fontId="0" fillId="0" borderId="52" xfId="0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/>
    </xf>
    <xf numFmtId="166" fontId="5" fillId="21" borderId="1" xfId="0" applyNumberFormat="1" applyFont="1" applyFill="1" applyBorder="1" applyAlignment="1">
      <alignment horizontal="center"/>
    </xf>
    <xf numFmtId="166" fontId="0" fillId="21" borderId="1" xfId="0" applyNumberFormat="1" applyFill="1" applyBorder="1" applyAlignment="1">
      <alignment horizontal="center"/>
    </xf>
    <xf numFmtId="166" fontId="5" fillId="21" borderId="52" xfId="0" applyNumberFormat="1" applyFont="1" applyFill="1" applyBorder="1" applyAlignment="1">
      <alignment horizontal="center"/>
    </xf>
    <xf numFmtId="4" fontId="5" fillId="21" borderId="52" xfId="0" applyNumberFormat="1" applyFont="1" applyFill="1" applyBorder="1" applyAlignment="1">
      <alignment horizontal="center"/>
    </xf>
    <xf numFmtId="166" fontId="0" fillId="19" borderId="52" xfId="0" applyNumberFormat="1" applyFill="1" applyBorder="1" applyAlignment="1">
      <alignment horizontal="center"/>
    </xf>
    <xf numFmtId="2" fontId="0" fillId="19" borderId="52" xfId="0" applyNumberFormat="1" applyFill="1" applyBorder="1" applyAlignment="1">
      <alignment horizontal="center"/>
    </xf>
    <xf numFmtId="166" fontId="0" fillId="2" borderId="52" xfId="0" applyNumberFormat="1" applyFill="1" applyBorder="1" applyAlignment="1">
      <alignment horizontal="center" vertical="center" wrapText="1"/>
    </xf>
    <xf numFmtId="4" fontId="5" fillId="2" borderId="52" xfId="0" applyNumberFormat="1" applyFont="1" applyFill="1" applyBorder="1" applyAlignment="1">
      <alignment horizontal="center" vertical="center" wrapText="1"/>
    </xf>
    <xf numFmtId="170" fontId="0" fillId="20" borderId="52" xfId="0" applyNumberFormat="1" applyFill="1" applyBorder="1"/>
    <xf numFmtId="4" fontId="0" fillId="20" borderId="52" xfId="0" applyNumberFormat="1" applyFill="1" applyBorder="1"/>
    <xf numFmtId="2" fontId="5" fillId="21" borderId="1" xfId="0" applyNumberFormat="1" applyFon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166" fontId="5" fillId="12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170" fontId="5" fillId="21" borderId="1" xfId="0" applyNumberFormat="1" applyFont="1" applyFill="1" applyBorder="1" applyAlignment="1">
      <alignment horizontal="center"/>
    </xf>
    <xf numFmtId="170" fontId="0" fillId="21" borderId="1" xfId="0" applyNumberFormat="1" applyFill="1" applyBorder="1" applyAlignment="1">
      <alignment horizontal="center"/>
    </xf>
    <xf numFmtId="0" fontId="0" fillId="12" borderId="1" xfId="0" applyFont="1" applyFill="1" applyBorder="1"/>
    <xf numFmtId="166" fontId="5" fillId="12" borderId="1" xfId="0" applyNumberFormat="1" applyFont="1" applyFill="1" applyBorder="1" applyAlignment="1">
      <alignment horizontal="center"/>
    </xf>
    <xf numFmtId="17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70" fontId="0" fillId="0" borderId="0" xfId="0" applyNumberFormat="1"/>
    <xf numFmtId="4" fontId="0" fillId="0" borderId="0" xfId="0" applyNumberFormat="1"/>
    <xf numFmtId="166" fontId="13" fillId="21" borderId="52" xfId="0" applyNumberFormat="1" applyFont="1" applyFill="1" applyBorder="1" applyAlignment="1">
      <alignment horizontal="center"/>
    </xf>
    <xf numFmtId="4" fontId="13" fillId="21" borderId="52" xfId="0" applyNumberFormat="1" applyFont="1" applyFill="1" applyBorder="1" applyAlignment="1">
      <alignment horizontal="center"/>
    </xf>
    <xf numFmtId="166" fontId="0" fillId="0" borderId="52" xfId="0" applyNumberFormat="1" applyBorder="1" applyAlignment="1">
      <alignment horizontal="center" vertical="center" wrapText="1"/>
    </xf>
    <xf numFmtId="4" fontId="5" fillId="0" borderId="52" xfId="0" applyNumberFormat="1" applyFont="1" applyBorder="1" applyAlignment="1">
      <alignment horizontal="center" vertical="center" wrapText="1"/>
    </xf>
    <xf numFmtId="170" fontId="0" fillId="0" borderId="52" xfId="0" applyNumberFormat="1" applyBorder="1"/>
    <xf numFmtId="4" fontId="0" fillId="0" borderId="52" xfId="0" applyNumberFormat="1" applyBorder="1"/>
    <xf numFmtId="167" fontId="5" fillId="0" borderId="0" xfId="0" applyNumberFormat="1" applyFont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6" fontId="0" fillId="0" borderId="0" xfId="0" applyNumberFormat="1"/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4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left" wrapText="1"/>
    </xf>
    <xf numFmtId="0" fontId="8" fillId="0" borderId="56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0" fontId="8" fillId="14" borderId="10" xfId="0" applyFont="1" applyFill="1" applyBorder="1" applyAlignment="1">
      <alignment horizontal="left" wrapText="1"/>
    </xf>
    <xf numFmtId="166" fontId="9" fillId="0" borderId="31" xfId="2" applyNumberFormat="1" applyFont="1" applyBorder="1" applyAlignment="1" applyProtection="1">
      <alignment horizontal="right" wrapText="1"/>
    </xf>
    <xf numFmtId="0" fontId="8" fillId="0" borderId="47" xfId="0" applyFont="1" applyBorder="1" applyAlignment="1">
      <alignment horizontal="left" wrapText="1"/>
    </xf>
    <xf numFmtId="0" fontId="8" fillId="0" borderId="47" xfId="0" applyFont="1" applyBorder="1" applyAlignment="1">
      <alignment horizontal="center" wrapText="1"/>
    </xf>
    <xf numFmtId="0" fontId="7" fillId="0" borderId="57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166" fontId="9" fillId="0" borderId="38" xfId="2" applyNumberFormat="1" applyFont="1" applyBorder="1" applyAlignment="1" applyProtection="1">
      <alignment horizontal="right" wrapText="1"/>
    </xf>
    <xf numFmtId="0" fontId="8" fillId="6" borderId="4" xfId="0" applyFont="1" applyFill="1" applyBorder="1" applyAlignment="1">
      <alignment horizontal="left" wrapText="1"/>
    </xf>
    <xf numFmtId="0" fontId="8" fillId="6" borderId="4" xfId="0" applyFont="1" applyFill="1" applyBorder="1" applyAlignment="1">
      <alignment horizontal="center" wrapText="1"/>
    </xf>
    <xf numFmtId="0" fontId="8" fillId="0" borderId="55" xfId="0" applyFont="1" applyBorder="1" applyAlignment="1">
      <alignment horizontal="left" wrapText="1"/>
    </xf>
    <xf numFmtId="0" fontId="8" fillId="0" borderId="55" xfId="0" applyFont="1" applyBorder="1" applyAlignment="1">
      <alignment horizontal="center" wrapText="1"/>
    </xf>
    <xf numFmtId="166" fontId="9" fillId="0" borderId="7" xfId="2" applyNumberFormat="1" applyFont="1" applyBorder="1" applyAlignment="1" applyProtection="1">
      <alignment horizontal="right" wrapText="1"/>
    </xf>
    <xf numFmtId="0" fontId="8" fillId="6" borderId="59" xfId="0" applyFont="1" applyFill="1" applyBorder="1" applyAlignment="1">
      <alignment horizontal="left" wrapText="1"/>
    </xf>
    <xf numFmtId="0" fontId="8" fillId="6" borderId="59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center" wrapText="1"/>
    </xf>
    <xf numFmtId="166" fontId="9" fillId="0" borderId="15" xfId="2" applyNumberFormat="1" applyFont="1" applyBorder="1" applyAlignment="1" applyProtection="1">
      <alignment horizontal="right" wrapText="1"/>
    </xf>
    <xf numFmtId="2" fontId="0" fillId="0" borderId="43" xfId="0" applyNumberFormat="1" applyBorder="1"/>
    <xf numFmtId="0" fontId="7" fillId="0" borderId="10" xfId="0" applyFont="1" applyBorder="1" applyAlignment="1">
      <alignment horizontal="center" wrapText="1"/>
    </xf>
    <xf numFmtId="0" fontId="0" fillId="6" borderId="47" xfId="0" applyFill="1" applyBorder="1" applyAlignment="1">
      <alignment horizontal="left" wrapText="1"/>
    </xf>
    <xf numFmtId="0" fontId="0" fillId="6" borderId="47" xfId="0" applyFill="1" applyBorder="1" applyAlignment="1">
      <alignment horizontal="center" wrapText="1"/>
    </xf>
    <xf numFmtId="0" fontId="12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5" fillId="8" borderId="55" xfId="0" applyFont="1" applyFill="1" applyBorder="1" applyAlignment="1">
      <alignment horizontal="center" vertical="center" wrapText="1"/>
    </xf>
    <xf numFmtId="0" fontId="17" fillId="14" borderId="59" xfId="0" applyFont="1" applyFill="1" applyBorder="1" applyAlignment="1">
      <alignment horizontal="left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26" borderId="10" xfId="0" applyFont="1" applyFill="1" applyBorder="1" applyAlignment="1">
      <alignment horizontal="left" vertical="center" wrapText="1"/>
    </xf>
    <xf numFmtId="166" fontId="9" fillId="0" borderId="26" xfId="1" applyNumberFormat="1" applyFont="1" applyBorder="1" applyAlignment="1" applyProtection="1">
      <alignment horizontal="right" vertical="center"/>
    </xf>
    <xf numFmtId="0" fontId="17" fillId="0" borderId="47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7" fillId="4" borderId="11" xfId="2" applyNumberFormat="1" applyFont="1" applyFill="1" applyBorder="1" applyAlignment="1" applyProtection="1">
      <alignment horizontal="center" vertical="center" wrapText="1"/>
    </xf>
    <xf numFmtId="2" fontId="0" fillId="0" borderId="24" xfId="0" applyNumberFormat="1" applyFont="1" applyBorder="1"/>
    <xf numFmtId="2" fontId="0" fillId="0" borderId="24" xfId="0" applyNumberFormat="1" applyBorder="1"/>
    <xf numFmtId="2" fontId="8" fillId="0" borderId="24" xfId="0" applyNumberFormat="1" applyFont="1" applyBorder="1"/>
    <xf numFmtId="2" fontId="5" fillId="0" borderId="5" xfId="0" applyNumberFormat="1" applyFont="1" applyBorder="1"/>
    <xf numFmtId="166" fontId="9" fillId="0" borderId="22" xfId="2" applyNumberFormat="1" applyFont="1" applyBorder="1" applyAlignment="1" applyProtection="1">
      <alignment horizontal="right" wrapText="1"/>
    </xf>
    <xf numFmtId="2" fontId="17" fillId="16" borderId="21" xfId="0" applyNumberFormat="1" applyFont="1" applyFill="1" applyBorder="1" applyAlignment="1">
      <alignment horizontal="right" vertical="center"/>
    </xf>
    <xf numFmtId="166" fontId="9" fillId="16" borderId="25" xfId="1" applyNumberFormat="1" applyFont="1" applyFill="1" applyBorder="1" applyAlignment="1" applyProtection="1">
      <alignment horizontal="right" vertical="center"/>
    </xf>
    <xf numFmtId="2" fontId="17" fillId="16" borderId="24" xfId="0" applyNumberFormat="1" applyFont="1" applyFill="1" applyBorder="1" applyAlignment="1">
      <alignment horizontal="right" vertical="center"/>
    </xf>
    <xf numFmtId="2" fontId="0" fillId="15" borderId="24" xfId="0" applyNumberFormat="1" applyFill="1" applyBorder="1"/>
    <xf numFmtId="2" fontId="17" fillId="0" borderId="36" xfId="0" applyNumberFormat="1" applyFont="1" applyBorder="1" applyAlignment="1">
      <alignment horizontal="right" vertical="center"/>
    </xf>
    <xf numFmtId="0" fontId="0" fillId="0" borderId="0" xfId="0" applyFont="1" applyAlignment="1">
      <alignment wrapText="1"/>
    </xf>
    <xf numFmtId="2" fontId="0" fillId="0" borderId="43" xfId="0" applyNumberFormat="1" applyFill="1" applyBorder="1"/>
    <xf numFmtId="165" fontId="5" fillId="4" borderId="11" xfId="0" applyNumberFormat="1" applyFont="1" applyFill="1" applyBorder="1" applyAlignment="1">
      <alignment horizontal="center" vertical="center"/>
    </xf>
    <xf numFmtId="164" fontId="20" fillId="0" borderId="0" xfId="1"/>
    <xf numFmtId="10" fontId="20" fillId="0" borderId="0" xfId="1" applyNumberFormat="1"/>
    <xf numFmtId="10" fontId="20" fillId="0" borderId="0" xfId="1" applyNumberFormat="1" applyAlignment="1">
      <alignment horizontal="center"/>
    </xf>
    <xf numFmtId="10" fontId="20" fillId="0" borderId="0" xfId="1" applyNumberFormat="1" applyAlignment="1">
      <alignment horizontal="center" vertical="center"/>
    </xf>
    <xf numFmtId="0" fontId="0" fillId="0" borderId="0" xfId="0" applyAlignment="1">
      <alignment wrapText="1"/>
    </xf>
    <xf numFmtId="0" fontId="23" fillId="2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8" borderId="1" xfId="0" applyFont="1" applyFill="1" applyBorder="1" applyAlignment="1">
      <alignment horizontal="center" vertical="center" wrapText="1"/>
    </xf>
    <xf numFmtId="0" fontId="0" fillId="29" borderId="1" xfId="0" applyFill="1" applyBorder="1"/>
    <xf numFmtId="10" fontId="0" fillId="12" borderId="1" xfId="0" applyNumberFormat="1" applyFont="1" applyFill="1" applyBorder="1" applyAlignment="1">
      <alignment horizontal="center" vertical="center" wrapText="1"/>
    </xf>
    <xf numFmtId="10" fontId="20" fillId="0" borderId="1" xfId="1" applyNumberFormat="1" applyBorder="1" applyAlignment="1">
      <alignment horizontal="center"/>
    </xf>
    <xf numFmtId="10" fontId="20" fillId="29" borderId="1" xfId="1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10" fontId="0" fillId="29" borderId="1" xfId="0" applyNumberFormat="1" applyFill="1" applyBorder="1" applyAlignment="1">
      <alignment horizontal="center" vertical="center"/>
    </xf>
    <xf numFmtId="10" fontId="20" fillId="30" borderId="1" xfId="1" applyNumberFormat="1" applyFill="1" applyBorder="1" applyAlignment="1">
      <alignment horizontal="center" vertical="center"/>
    </xf>
    <xf numFmtId="0" fontId="7" fillId="0" borderId="1" xfId="2" applyNumberFormat="1" applyFont="1" applyBorder="1" applyAlignment="1" applyProtection="1">
      <alignment horizontal="center" wrapText="1"/>
    </xf>
    <xf numFmtId="165" fontId="15" fillId="8" borderId="61" xfId="0" applyNumberFormat="1" applyFont="1" applyFill="1" applyBorder="1" applyAlignment="1">
      <alignment vertical="center"/>
    </xf>
    <xf numFmtId="14" fontId="15" fillId="8" borderId="61" xfId="0" applyNumberFormat="1" applyFont="1" applyFill="1" applyBorder="1" applyAlignment="1">
      <alignment vertical="center"/>
    </xf>
    <xf numFmtId="166" fontId="9" fillId="9" borderId="22" xfId="1" applyNumberFormat="1" applyFont="1" applyFill="1" applyBorder="1" applyAlignment="1" applyProtection="1">
      <alignment horizontal="right" vertical="center"/>
    </xf>
    <xf numFmtId="165" fontId="15" fillId="8" borderId="12" xfId="0" applyNumberFormat="1" applyFont="1" applyFill="1" applyBorder="1" applyAlignment="1">
      <alignment vertical="center"/>
    </xf>
    <xf numFmtId="0" fontId="8" fillId="31" borderId="21" xfId="2" applyNumberFormat="1" applyFont="1" applyFill="1" applyBorder="1" applyAlignment="1" applyProtection="1">
      <alignment horizontal="right" wrapText="1"/>
    </xf>
    <xf numFmtId="2" fontId="8" fillId="31" borderId="28" xfId="2" applyNumberFormat="1" applyFont="1" applyFill="1" applyBorder="1" applyAlignment="1" applyProtection="1">
      <alignment horizontal="right" wrapText="1"/>
    </xf>
    <xf numFmtId="2" fontId="8" fillId="31" borderId="35" xfId="2" applyNumberFormat="1" applyFont="1" applyFill="1" applyBorder="1" applyAlignment="1" applyProtection="1">
      <alignment horizontal="right" wrapText="1"/>
    </xf>
    <xf numFmtId="2" fontId="8" fillId="31" borderId="21" xfId="2" applyNumberFormat="1" applyFont="1" applyFill="1" applyBorder="1" applyAlignment="1" applyProtection="1">
      <alignment horizontal="right" wrapText="1"/>
    </xf>
    <xf numFmtId="2" fontId="8" fillId="31" borderId="28" xfId="0" applyNumberFormat="1" applyFont="1" applyFill="1" applyBorder="1" applyAlignment="1">
      <alignment horizontal="right" wrapText="1"/>
    </xf>
    <xf numFmtId="2" fontId="17" fillId="31" borderId="28" xfId="0" applyNumberFormat="1" applyFont="1" applyFill="1" applyBorder="1" applyAlignment="1">
      <alignment horizontal="right" vertical="center"/>
    </xf>
    <xf numFmtId="2" fontId="8" fillId="31" borderId="0" xfId="0" applyNumberFormat="1" applyFont="1" applyFill="1" applyBorder="1" applyAlignment="1">
      <alignment horizontal="right" wrapText="1"/>
    </xf>
    <xf numFmtId="2" fontId="0" fillId="27" borderId="24" xfId="0" applyNumberFormat="1" applyFill="1" applyBorder="1"/>
    <xf numFmtId="2" fontId="8" fillId="32" borderId="28" xfId="2" applyNumberFormat="1" applyFont="1" applyFill="1" applyBorder="1" applyAlignment="1" applyProtection="1">
      <alignment horizontal="right" wrapText="1"/>
    </xf>
    <xf numFmtId="2" fontId="0" fillId="31" borderId="28" xfId="2" applyNumberFormat="1" applyFont="1" applyFill="1" applyBorder="1" applyAlignment="1" applyProtection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left" vertical="top" wrapText="1"/>
    </xf>
    <xf numFmtId="2" fontId="17" fillId="16" borderId="21" xfId="0" applyNumberFormat="1" applyFont="1" applyFill="1" applyBorder="1" applyAlignment="1">
      <alignment horizontal="left" vertical="center" wrapText="1"/>
    </xf>
    <xf numFmtId="0" fontId="7" fillId="0" borderId="36" xfId="2" applyNumberFormat="1" applyFont="1" applyBorder="1" applyAlignment="1" applyProtection="1">
      <alignment horizontal="center" wrapText="1"/>
    </xf>
    <xf numFmtId="0" fontId="7" fillId="0" borderId="1" xfId="2" applyNumberFormat="1" applyFont="1" applyBorder="1" applyAlignment="1" applyProtection="1">
      <alignment horizontal="center" wrapText="1"/>
    </xf>
    <xf numFmtId="0" fontId="12" fillId="0" borderId="5" xfId="2" applyNumberFormat="1" applyFont="1" applyBorder="1" applyAlignment="1" applyProtection="1">
      <alignment wrapText="1"/>
    </xf>
    <xf numFmtId="49" fontId="5" fillId="19" borderId="52" xfId="0" applyNumberFormat="1" applyFont="1" applyFill="1" applyBorder="1" applyAlignment="1">
      <alignment horizontal="center" vertical="center"/>
    </xf>
    <xf numFmtId="49" fontId="5" fillId="2" borderId="52" xfId="0" applyNumberFormat="1" applyFont="1" applyFill="1" applyBorder="1" applyAlignment="1">
      <alignment horizontal="center" vertical="center"/>
    </xf>
    <xf numFmtId="49" fontId="5" fillId="20" borderId="52" xfId="0" applyNumberFormat="1" applyFont="1" applyFill="1" applyBorder="1" applyAlignment="1">
      <alignment horizontal="center" vertical="center"/>
    </xf>
    <xf numFmtId="49" fontId="5" fillId="18" borderId="5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20" borderId="52" xfId="0" applyNumberFormat="1" applyFont="1" applyFill="1" applyBorder="1" applyAlignment="1">
      <alignment horizontal="left" vertical="center"/>
    </xf>
    <xf numFmtId="0" fontId="24" fillId="27" borderId="0" xfId="0" applyFont="1" applyFill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7" fillId="16" borderId="46" xfId="0" applyNumberFormat="1" applyFont="1" applyFill="1" applyBorder="1" applyAlignment="1">
      <alignment horizontal="left" vertical="center" wrapText="1"/>
    </xf>
    <xf numFmtId="2" fontId="17" fillId="16" borderId="0" xfId="0" applyNumberFormat="1" applyFont="1" applyFill="1" applyBorder="1" applyAlignment="1">
      <alignment horizontal="left" vertical="center" wrapText="1"/>
    </xf>
    <xf numFmtId="2" fontId="17" fillId="16" borderId="63" xfId="0" applyNumberFormat="1" applyFont="1" applyFill="1" applyBorder="1" applyAlignment="1">
      <alignment horizontal="left" vertical="center" wrapText="1"/>
    </xf>
    <xf numFmtId="0" fontId="7" fillId="0" borderId="40" xfId="2" applyNumberFormat="1" applyFont="1" applyBorder="1" applyAlignment="1" applyProtection="1">
      <alignment horizontal="center" wrapText="1"/>
    </xf>
    <xf numFmtId="0" fontId="7" fillId="0" borderId="62" xfId="2" applyNumberFormat="1" applyFont="1" applyBorder="1" applyAlignment="1" applyProtection="1">
      <alignment horizontal="center" wrapText="1"/>
    </xf>
    <xf numFmtId="0" fontId="7" fillId="0" borderId="26" xfId="2" applyNumberFormat="1" applyFont="1" applyBorder="1" applyAlignment="1" applyProtection="1">
      <alignment horizontal="center" wrapText="1"/>
    </xf>
    <xf numFmtId="0" fontId="7" fillId="0" borderId="3" xfId="2" applyNumberFormat="1" applyFont="1" applyBorder="1" applyAlignment="1" applyProtection="1">
      <alignment horizontal="center" wrapText="1"/>
    </xf>
    <xf numFmtId="0" fontId="12" fillId="0" borderId="11" xfId="2" applyNumberFormat="1" applyFont="1" applyBorder="1" applyAlignment="1" applyProtection="1">
      <alignment wrapText="1"/>
    </xf>
    <xf numFmtId="0" fontId="12" fillId="0" borderId="8" xfId="2" applyNumberFormat="1" applyFont="1" applyBorder="1" applyAlignment="1" applyProtection="1">
      <alignment wrapText="1"/>
    </xf>
  </cellXfs>
  <cellStyles count="3">
    <cellStyle name="Excel Built-in Explanatory Text" xfId="2" xr:uid="{00000000-0005-0000-0000-000006000000}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FFC000"/>
      <rgbColor rgb="FF800080"/>
      <rgbColor rgb="FF008080"/>
      <rgbColor rgb="FFC0C0C0"/>
      <rgbColor rgb="FFE8F2A1"/>
      <rgbColor rgb="FFA6A6A6"/>
      <rgbColor rgb="FF993366"/>
      <rgbColor rgb="FFFFFBCC"/>
      <rgbColor rgb="FFCCFFFF"/>
      <rgbColor rgb="FF660066"/>
      <rgbColor rgb="FFFF7B59"/>
      <rgbColor rgb="FF0066CC"/>
      <rgbColor rgb="FFB4C7DC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BFBFBF"/>
      <rgbColor rgb="FFFF6D6D"/>
      <rgbColor rgb="FFB2B2B2"/>
      <rgbColor rgb="FFFFD7D7"/>
      <rgbColor rgb="FF3366FF"/>
      <rgbColor rgb="FFDEE6EF"/>
      <rgbColor rgb="FF81D41A"/>
      <rgbColor rgb="FFFFCC00"/>
      <rgbColor rgb="FFFF8000"/>
      <rgbColor rgb="FFC55A11"/>
      <rgbColor rgb="FF666699"/>
      <rgbColor rgb="FF969696"/>
      <rgbColor rgb="FF003366"/>
      <rgbColor rgb="FFFFFFA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26</xdr:col>
      <xdr:colOff>46644</xdr:colOff>
      <xdr:row>56</xdr:row>
      <xdr:rowOff>142276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16" name="CustomShape 2" hidden="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17" name="CustomShape 18" hidden="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18" name="CustomShape 19" hidden="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19" name="CustomShape 20" hidden="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0" name="CustomShape 21" hidden="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1" name="CustomShape 22" hidden="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2" name="CustomShape 23" hidden="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3" name="CustomShape 24" hidden="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4" name="CustomShape 25" hidden="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5" name="CustomShape 26" hidden="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6" name="CustomShape 27" hidden="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7" name="CustomShape 28" hidden="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8" name="CustomShape 29" hidden="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29" name="CustomShape 30" hidden="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30" name="CustomShape 31" hidden="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429876</xdr:colOff>
      <xdr:row>59</xdr:row>
      <xdr:rowOff>39105</xdr:rowOff>
    </xdr:to>
    <xdr:sp macro="" textlink="">
      <xdr:nvSpPr>
        <xdr:cNvPr id="31" name="CustomShape 32" hidden="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"/>
  <sheetViews>
    <sheetView zoomScaleNormal="100" workbookViewId="0">
      <selection activeCell="A5" sqref="A5:H5"/>
    </sheetView>
  </sheetViews>
  <sheetFormatPr baseColWidth="10" defaultColWidth="11.28515625" defaultRowHeight="12.75"/>
  <cols>
    <col min="1" max="1" width="11.28515625" style="1"/>
    <col min="2" max="2" width="11.42578125" style="1" customWidth="1"/>
    <col min="3" max="1024" width="11.28515625" style="1"/>
  </cols>
  <sheetData>
    <row r="1" spans="1:8" ht="15" customHeight="1">
      <c r="A1" s="440" t="s">
        <v>0</v>
      </c>
      <c r="B1" s="440"/>
      <c r="C1" s="440"/>
      <c r="D1" s="440"/>
      <c r="E1" s="440"/>
      <c r="F1" s="440"/>
      <c r="G1" s="440"/>
      <c r="H1" s="440"/>
    </row>
    <row r="2" spans="1:8" ht="33" customHeight="1">
      <c r="A2" s="440" t="s">
        <v>1</v>
      </c>
      <c r="B2" s="440"/>
      <c r="C2" s="440"/>
      <c r="D2" s="440"/>
      <c r="E2" s="440"/>
      <c r="F2" s="440"/>
      <c r="G2" s="440"/>
      <c r="H2" s="440"/>
    </row>
    <row r="3" spans="1:8" ht="14.25">
      <c r="A3" s="2"/>
      <c r="B3" s="2"/>
      <c r="C3" s="2"/>
      <c r="D3" s="2"/>
      <c r="E3" s="2"/>
      <c r="F3" s="2"/>
      <c r="G3" s="2"/>
      <c r="H3" s="2"/>
    </row>
    <row r="4" spans="1:8" ht="121.5" customHeight="1">
      <c r="A4" s="441" t="s">
        <v>2</v>
      </c>
      <c r="B4" s="441"/>
      <c r="C4" s="441"/>
      <c r="D4" s="441"/>
      <c r="E4" s="441"/>
      <c r="F4" s="441"/>
      <c r="G4" s="441"/>
      <c r="H4" s="441"/>
    </row>
    <row r="5" spans="1:8" ht="55.5" customHeight="1">
      <c r="A5" s="442" t="s">
        <v>3</v>
      </c>
      <c r="B5" s="442"/>
      <c r="C5" s="442"/>
      <c r="D5" s="442"/>
      <c r="E5" s="442"/>
      <c r="F5" s="442"/>
      <c r="G5" s="442"/>
      <c r="H5" s="442"/>
    </row>
    <row r="6" spans="1:8" ht="130.5" customHeight="1">
      <c r="A6" s="443" t="s">
        <v>4</v>
      </c>
      <c r="B6" s="443"/>
      <c r="C6" s="443"/>
      <c r="D6" s="443"/>
      <c r="E6" s="443"/>
      <c r="F6" s="443"/>
      <c r="G6" s="443"/>
      <c r="H6" s="443"/>
    </row>
    <row r="7" spans="1:8" ht="69" customHeight="1">
      <c r="A7" s="441" t="s">
        <v>5</v>
      </c>
      <c r="B7" s="441"/>
      <c r="C7" s="441"/>
      <c r="D7" s="441"/>
      <c r="E7" s="441"/>
      <c r="F7" s="441"/>
      <c r="G7" s="441"/>
      <c r="H7" s="441"/>
    </row>
    <row r="8" spans="1:8" ht="57" customHeight="1">
      <c r="A8" s="441" t="s">
        <v>6</v>
      </c>
      <c r="B8" s="441"/>
      <c r="C8" s="441"/>
      <c r="D8" s="441"/>
      <c r="E8" s="441"/>
      <c r="F8" s="441"/>
      <c r="G8" s="441"/>
      <c r="H8" s="441"/>
    </row>
    <row r="9" spans="1:8" ht="179.25" customHeight="1">
      <c r="A9" s="443" t="s">
        <v>7</v>
      </c>
      <c r="B9" s="443"/>
      <c r="C9" s="443"/>
      <c r="D9" s="443"/>
      <c r="E9" s="443"/>
      <c r="F9" s="443"/>
      <c r="G9" s="443"/>
      <c r="H9" s="443"/>
    </row>
    <row r="10" spans="1:8" ht="83.25" customHeight="1">
      <c r="A10" s="443" t="s">
        <v>8</v>
      </c>
      <c r="B10" s="443"/>
      <c r="C10" s="443"/>
      <c r="D10" s="443"/>
      <c r="E10" s="443"/>
      <c r="F10" s="443"/>
      <c r="G10" s="443"/>
      <c r="H10" s="443"/>
    </row>
    <row r="11" spans="1:8" ht="43.5" customHeight="1">
      <c r="A11" s="441" t="s">
        <v>9</v>
      </c>
      <c r="B11" s="441"/>
      <c r="C11" s="441"/>
      <c r="D11" s="441"/>
      <c r="E11" s="441"/>
      <c r="F11" s="441"/>
      <c r="G11" s="441"/>
      <c r="H11" s="441"/>
    </row>
    <row r="12" spans="1:8" ht="35.25" customHeight="1">
      <c r="A12" s="441" t="s">
        <v>10</v>
      </c>
      <c r="B12" s="441"/>
      <c r="C12" s="441"/>
      <c r="D12" s="441"/>
      <c r="E12" s="441"/>
      <c r="F12" s="441"/>
      <c r="G12" s="441"/>
      <c r="H12" s="441"/>
    </row>
    <row r="13" spans="1:8" ht="78.75" customHeight="1">
      <c r="A13" s="441" t="s">
        <v>11</v>
      </c>
      <c r="B13" s="441"/>
      <c r="C13" s="441"/>
      <c r="D13" s="441"/>
      <c r="E13" s="441"/>
      <c r="F13" s="441"/>
      <c r="G13" s="441"/>
      <c r="H13" s="441"/>
    </row>
    <row r="14" spans="1:8" ht="45" customHeight="1">
      <c r="A14" s="441" t="s">
        <v>12</v>
      </c>
      <c r="B14" s="441"/>
      <c r="C14" s="441"/>
      <c r="D14" s="441"/>
      <c r="E14" s="441"/>
      <c r="F14" s="441"/>
      <c r="G14" s="441"/>
      <c r="H14" s="441"/>
    </row>
    <row r="15" spans="1:8" ht="45" customHeight="1">
      <c r="A15" s="3">
        <v>2021</v>
      </c>
      <c r="B15" s="4" t="s">
        <v>13</v>
      </c>
      <c r="C15" s="5"/>
      <c r="D15" s="5"/>
      <c r="E15" s="5"/>
      <c r="F15" s="5"/>
      <c r="G15" s="5"/>
      <c r="H15" s="6"/>
    </row>
    <row r="17" spans="1:8" ht="18" customHeight="1">
      <c r="A17" s="7" t="s">
        <v>14</v>
      </c>
      <c r="B17" s="8"/>
      <c r="C17" s="8"/>
      <c r="D17" s="8"/>
      <c r="E17" s="8"/>
      <c r="F17" s="8"/>
      <c r="G17" s="8"/>
      <c r="H17" s="8"/>
    </row>
    <row r="18" spans="1:8" ht="28.5" customHeight="1">
      <c r="A18" s="445" t="s">
        <v>15</v>
      </c>
      <c r="B18" s="445"/>
      <c r="C18" s="445"/>
      <c r="D18" s="445"/>
      <c r="E18" s="445"/>
      <c r="F18" s="445"/>
      <c r="G18" s="445"/>
      <c r="H18" s="445"/>
    </row>
    <row r="19" spans="1:8" ht="39" customHeight="1">
      <c r="A19" s="444" t="s">
        <v>16</v>
      </c>
      <c r="B19" s="444"/>
      <c r="C19" s="444"/>
      <c r="D19" s="444"/>
      <c r="E19" s="444"/>
      <c r="F19" s="444"/>
      <c r="G19" s="444"/>
      <c r="H19" s="444"/>
    </row>
    <row r="20" spans="1:8" ht="34.5" customHeight="1">
      <c r="A20" s="444" t="s">
        <v>17</v>
      </c>
      <c r="B20" s="444"/>
      <c r="C20" s="444"/>
      <c r="D20" s="444"/>
      <c r="E20" s="444"/>
      <c r="F20" s="444"/>
      <c r="G20" s="444"/>
      <c r="H20" s="444"/>
    </row>
    <row r="21" spans="1:8" ht="23.25" customHeight="1">
      <c r="A21" s="444" t="s">
        <v>18</v>
      </c>
      <c r="B21" s="444"/>
      <c r="C21" s="444"/>
      <c r="D21" s="444"/>
      <c r="E21" s="444"/>
      <c r="F21" s="444"/>
      <c r="G21" s="444"/>
      <c r="H21" s="444"/>
    </row>
  </sheetData>
  <mergeCells count="17">
    <mergeCell ref="A20:H20"/>
    <mergeCell ref="A21:H21"/>
    <mergeCell ref="A12:H12"/>
    <mergeCell ref="A13:H13"/>
    <mergeCell ref="A14:H14"/>
    <mergeCell ref="A18:H18"/>
    <mergeCell ref="A19:H19"/>
    <mergeCell ref="A7:H7"/>
    <mergeCell ref="A8:H8"/>
    <mergeCell ref="A9:H9"/>
    <mergeCell ref="A10:H10"/>
    <mergeCell ref="A11:H11"/>
    <mergeCell ref="A1:H1"/>
    <mergeCell ref="A2:H2"/>
    <mergeCell ref="A4:H4"/>
    <mergeCell ref="A5:H5"/>
    <mergeCell ref="A6:H6"/>
  </mergeCells>
  <pageMargins left="0.55138888888888904" right="0.55138888888888904" top="0.78749999999999998" bottom="0.78749999999999998" header="0.51180555555555596" footer="0.51180555555555596"/>
  <pageSetup paperSize="9" orientation="portrait" horizontalDpi="300" verticalDpi="300"/>
  <headerFooter>
    <oddHeader>&amp;C&amp;F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BR122"/>
  <sheetViews>
    <sheetView tabSelected="1" zoomScale="93" zoomScaleNormal="100" workbookViewId="0">
      <pane xSplit="5160" ySplit="1005" topLeftCell="U1" activePane="bottomRight"/>
      <selection activeCell="B1" sqref="B1:B1048576"/>
      <selection pane="topRight" activeCell="E1" sqref="E1:E1048576"/>
      <selection pane="bottomLeft" activeCell="B19" sqref="B19"/>
      <selection pane="bottomRight" activeCell="X27" sqref="X27"/>
    </sheetView>
  </sheetViews>
  <sheetFormatPr baseColWidth="10" defaultColWidth="13.42578125" defaultRowHeight="12.75"/>
  <cols>
    <col min="1" max="1" width="18.42578125" customWidth="1"/>
    <col min="2" max="2" width="30.42578125" customWidth="1"/>
    <col min="3" max="3" width="9.28515625" style="9" customWidth="1"/>
    <col min="4" max="4" width="17.42578125" customWidth="1"/>
    <col min="5" max="9" width="11.5703125" hidden="1" customWidth="1"/>
    <col min="10" max="10" width="12.85546875" hidden="1" customWidth="1"/>
    <col min="11" max="11" width="12.7109375" style="10" hidden="1" customWidth="1"/>
    <col min="12" max="12" width="8.85546875" style="10" hidden="1" customWidth="1"/>
    <col min="13" max="13" width="14.28515625" hidden="1" customWidth="1"/>
    <col min="14" max="15" width="11.5703125" hidden="1" customWidth="1"/>
    <col min="16" max="16" width="16.140625" hidden="1" customWidth="1"/>
    <col min="17" max="20" width="14.140625" hidden="1" customWidth="1"/>
    <col min="21" max="21" width="14.140625" style="344" customWidth="1"/>
    <col min="22" max="22" width="12.7109375" customWidth="1"/>
    <col min="24" max="24" width="8.85546875" customWidth="1"/>
    <col min="26" max="26" width="8.85546875" customWidth="1"/>
    <col min="28" max="28" width="9" customWidth="1"/>
    <col min="29" max="29" width="10.7109375" customWidth="1"/>
    <col min="30" max="30" width="8.7109375" customWidth="1"/>
    <col min="31" max="31" width="10.7109375" customWidth="1"/>
    <col min="32" max="32" width="8.7109375" customWidth="1"/>
    <col min="33" max="33" width="10.7109375" customWidth="1"/>
    <col min="34" max="34" width="8.7109375" customWidth="1"/>
    <col min="35" max="35" width="10.7109375" customWidth="1"/>
    <col min="36" max="36" width="8.7109375" customWidth="1"/>
    <col min="37" max="37" width="10.7109375" customWidth="1"/>
    <col min="38" max="38" width="8.140625" customWidth="1"/>
    <col min="39" max="39" width="10.7109375" customWidth="1"/>
    <col min="40" max="40" width="8.140625" customWidth="1"/>
    <col min="42" max="42" width="8.140625" customWidth="1"/>
    <col min="43" max="43" width="11.5703125" customWidth="1"/>
    <col min="44" max="44" width="9.42578125" customWidth="1"/>
    <col min="45" max="45" width="11" customWidth="1"/>
    <col min="46" max="46" width="11.7109375" customWidth="1"/>
    <col min="47" max="47" width="11" customWidth="1"/>
    <col min="48" max="48" width="7.42578125" customWidth="1"/>
    <col min="49" max="49" width="11" customWidth="1"/>
    <col min="50" max="50" width="11.5703125" customWidth="1"/>
    <col min="51" max="51" width="10.85546875" customWidth="1"/>
    <col min="52" max="52" width="7.42578125" customWidth="1"/>
    <col min="53" max="53" width="14.5703125" customWidth="1"/>
    <col min="54" max="54" width="7.85546875" customWidth="1"/>
    <col min="55" max="55" width="11.85546875" customWidth="1"/>
    <col min="56" max="56" width="7.42578125" customWidth="1"/>
    <col min="57" max="57" width="10.85546875" customWidth="1"/>
    <col min="58" max="58" width="9.140625" customWidth="1"/>
    <col min="59" max="59" width="10.85546875" customWidth="1"/>
    <col min="60" max="60" width="7.85546875" customWidth="1"/>
    <col min="61" max="61" width="10.28515625" customWidth="1"/>
    <col min="62" max="62" width="9.85546875" customWidth="1"/>
    <col min="63" max="63" width="10.28515625" customWidth="1"/>
    <col min="64" max="64" width="7.42578125" customWidth="1"/>
    <col min="65" max="65" width="10.28515625" customWidth="1"/>
    <col min="66" max="66" width="56.140625" style="11" customWidth="1"/>
    <col min="67" max="67" width="42" style="12" customWidth="1"/>
  </cols>
  <sheetData>
    <row r="1" spans="1:70" s="25" customFormat="1" ht="41.25" customHeight="1" thickBot="1">
      <c r="A1" s="13" t="s">
        <v>19</v>
      </c>
      <c r="B1" s="14" t="s">
        <v>20</v>
      </c>
      <c r="C1" s="14" t="s">
        <v>21</v>
      </c>
      <c r="D1" s="15" t="s">
        <v>22</v>
      </c>
      <c r="E1" s="16" t="s">
        <v>23</v>
      </c>
      <c r="F1" s="17" t="s">
        <v>24</v>
      </c>
      <c r="G1" s="17" t="s">
        <v>25</v>
      </c>
      <c r="H1" s="17" t="s">
        <v>26</v>
      </c>
      <c r="I1" s="17" t="s">
        <v>27</v>
      </c>
      <c r="J1" s="17" t="s">
        <v>28</v>
      </c>
      <c r="K1" s="17" t="s">
        <v>29</v>
      </c>
      <c r="L1" s="18" t="s">
        <v>30</v>
      </c>
      <c r="M1" s="19" t="s">
        <v>31</v>
      </c>
      <c r="N1" s="19" t="s">
        <v>32</v>
      </c>
      <c r="O1" s="20" t="s">
        <v>33</v>
      </c>
      <c r="P1" s="20" t="s">
        <v>34</v>
      </c>
      <c r="Q1" s="20" t="s">
        <v>35</v>
      </c>
      <c r="R1" s="20" t="s">
        <v>36</v>
      </c>
      <c r="S1" s="20" t="s">
        <v>37</v>
      </c>
      <c r="T1" s="20" t="s">
        <v>38</v>
      </c>
      <c r="U1" s="20" t="s">
        <v>427</v>
      </c>
      <c r="V1" s="21"/>
      <c r="W1" s="21">
        <v>46023</v>
      </c>
      <c r="X1" s="22"/>
      <c r="Y1" s="23">
        <v>46054</v>
      </c>
      <c r="Z1" s="22"/>
      <c r="AA1" s="23">
        <v>46082</v>
      </c>
      <c r="AB1" s="22"/>
      <c r="AC1" s="23">
        <v>46113</v>
      </c>
      <c r="AD1" s="22"/>
      <c r="AE1" s="23">
        <v>46143</v>
      </c>
      <c r="AF1" s="22"/>
      <c r="AG1" s="23">
        <v>46174</v>
      </c>
      <c r="AH1" s="22"/>
      <c r="AI1" s="23">
        <v>46183</v>
      </c>
      <c r="AJ1" s="22"/>
      <c r="AK1" s="23">
        <v>46193</v>
      </c>
      <c r="AL1" s="22"/>
      <c r="AM1" s="23">
        <v>46204</v>
      </c>
      <c r="AN1" s="22"/>
      <c r="AO1" s="23">
        <v>46213</v>
      </c>
      <c r="AP1" s="22"/>
      <c r="AQ1" s="23">
        <v>46223</v>
      </c>
      <c r="AR1" s="22"/>
      <c r="AS1" s="23">
        <v>46235</v>
      </c>
      <c r="AT1" s="22"/>
      <c r="AU1" s="23">
        <v>46244</v>
      </c>
      <c r="AV1" s="22"/>
      <c r="AW1" s="23">
        <v>46254</v>
      </c>
      <c r="AX1" s="22"/>
      <c r="AY1" s="23">
        <v>46266</v>
      </c>
      <c r="AZ1" s="22"/>
      <c r="BA1" s="23">
        <v>46275</v>
      </c>
      <c r="BB1" s="22"/>
      <c r="BC1" s="23">
        <v>46285</v>
      </c>
      <c r="BD1" s="22"/>
      <c r="BE1" s="23">
        <v>46296</v>
      </c>
      <c r="BF1" s="22"/>
      <c r="BG1" s="23">
        <v>46305</v>
      </c>
      <c r="BH1" s="22"/>
      <c r="BI1" s="23">
        <v>46315</v>
      </c>
      <c r="BJ1" s="22"/>
      <c r="BK1" s="23">
        <v>46327</v>
      </c>
      <c r="BL1" s="22"/>
      <c r="BM1" s="23">
        <v>46357</v>
      </c>
      <c r="BN1" s="24" t="s">
        <v>39</v>
      </c>
      <c r="BO1" s="24" t="s">
        <v>40</v>
      </c>
    </row>
    <row r="2" spans="1:70">
      <c r="A2" s="26" t="s">
        <v>41</v>
      </c>
      <c r="B2" s="27" t="s">
        <v>42</v>
      </c>
      <c r="C2" s="28">
        <v>16</v>
      </c>
      <c r="D2" s="29" t="s">
        <v>43</v>
      </c>
      <c r="E2" s="30">
        <v>10.095000000000001</v>
      </c>
      <c r="F2" s="31">
        <v>10.095000000000001</v>
      </c>
      <c r="G2" s="31">
        <v>10.095000000000001</v>
      </c>
      <c r="H2" s="31">
        <v>10.095000000000001</v>
      </c>
      <c r="I2" s="31">
        <v>10.095000000000001</v>
      </c>
      <c r="J2" s="31">
        <v>10.095000000000001</v>
      </c>
      <c r="K2" s="31">
        <v>10.095000000000001</v>
      </c>
      <c r="L2" s="32">
        <v>10.095000000000001</v>
      </c>
      <c r="M2" s="33">
        <v>10.095000000000001</v>
      </c>
      <c r="N2" s="33">
        <v>10.095000000000001</v>
      </c>
      <c r="O2" s="34">
        <v>10.095000000000001</v>
      </c>
      <c r="P2" s="34">
        <v>10.095000000000001</v>
      </c>
      <c r="Q2" s="34">
        <v>10.095000000000001</v>
      </c>
      <c r="R2" s="34">
        <v>10.095000000000001</v>
      </c>
      <c r="S2" s="34">
        <v>10.095000000000001</v>
      </c>
      <c r="T2" s="35">
        <v>10.095000000000001</v>
      </c>
      <c r="U2" s="430">
        <v>10.095000000000001</v>
      </c>
      <c r="V2" s="37">
        <v>1.917</v>
      </c>
      <c r="W2" s="36">
        <f>V2/$U2</f>
        <v>0.18989598811292718</v>
      </c>
      <c r="X2" s="37">
        <v>6.4729999999999999</v>
      </c>
      <c r="Y2" s="400">
        <f>X2/$U2</f>
        <v>0.64120851906884591</v>
      </c>
      <c r="Z2" s="37"/>
      <c r="AA2" s="400">
        <f>Z2/$U2</f>
        <v>0</v>
      </c>
      <c r="AB2" s="37"/>
      <c r="AC2" s="400">
        <f>AB2/$U2</f>
        <v>0</v>
      </c>
      <c r="AD2" s="37"/>
      <c r="AE2" s="400">
        <f>AD2/$U2</f>
        <v>0</v>
      </c>
      <c r="AF2" s="37"/>
      <c r="AG2" s="400">
        <f>AF2/$U2</f>
        <v>0</v>
      </c>
      <c r="AH2" s="37"/>
      <c r="AI2" s="400">
        <f>AH2/$U2</f>
        <v>0</v>
      </c>
      <c r="AJ2" s="37"/>
      <c r="AK2" s="400">
        <f>AJ2/$U2</f>
        <v>0</v>
      </c>
      <c r="AL2" s="37"/>
      <c r="AM2" s="400">
        <f>AL2/$U2</f>
        <v>0</v>
      </c>
      <c r="AN2" s="37"/>
      <c r="AO2" s="400">
        <f>AN2/$U2</f>
        <v>0</v>
      </c>
      <c r="AP2" s="37"/>
      <c r="AQ2" s="400">
        <f>AP2/$U2</f>
        <v>0</v>
      </c>
      <c r="AR2" s="37"/>
      <c r="AS2" s="400">
        <f>AR2/$U2</f>
        <v>0</v>
      </c>
      <c r="AT2" s="37"/>
      <c r="AU2" s="400">
        <f>AT2/$U2</f>
        <v>0</v>
      </c>
      <c r="AV2" s="37"/>
      <c r="AW2" s="400">
        <f>AV2/$U2</f>
        <v>0</v>
      </c>
      <c r="AX2" s="37"/>
      <c r="AY2" s="400">
        <f>AX2/$U2</f>
        <v>0</v>
      </c>
      <c r="AZ2" s="37"/>
      <c r="BA2" s="400">
        <f>AZ2/$U2</f>
        <v>0</v>
      </c>
      <c r="BB2" s="37"/>
      <c r="BC2" s="400">
        <f>BB2/$U2</f>
        <v>0</v>
      </c>
      <c r="BD2" s="37"/>
      <c r="BE2" s="400">
        <f>BD2/$U2</f>
        <v>0</v>
      </c>
      <c r="BF2" s="37"/>
      <c r="BG2" s="400">
        <f>BF2/$U2</f>
        <v>0</v>
      </c>
      <c r="BH2" s="37"/>
      <c r="BI2" s="400">
        <f>BH2/$U2</f>
        <v>0</v>
      </c>
      <c r="BJ2" s="37"/>
      <c r="BK2" s="400">
        <f>BJ2/$U2</f>
        <v>0</v>
      </c>
      <c r="BL2" s="37"/>
      <c r="BM2" s="400">
        <f>BL2/$U2</f>
        <v>0</v>
      </c>
      <c r="BN2" s="38" t="s">
        <v>44</v>
      </c>
    </row>
    <row r="3" spans="1:70">
      <c r="A3" s="39" t="s">
        <v>41</v>
      </c>
      <c r="B3" s="40" t="s">
        <v>45</v>
      </c>
      <c r="C3" s="41">
        <v>22</v>
      </c>
      <c r="D3" s="42" t="s">
        <v>46</v>
      </c>
      <c r="E3" s="43">
        <v>3.2</v>
      </c>
      <c r="F3" s="44">
        <v>3.2</v>
      </c>
      <c r="G3" s="44">
        <v>3.2</v>
      </c>
      <c r="H3" s="44">
        <v>3.2</v>
      </c>
      <c r="I3" s="44">
        <v>3.2</v>
      </c>
      <c r="J3" s="44">
        <v>3.2</v>
      </c>
      <c r="K3" s="44">
        <v>3.2</v>
      </c>
      <c r="L3" s="45">
        <v>3.2</v>
      </c>
      <c r="M3" s="46">
        <v>3.2</v>
      </c>
      <c r="N3" s="46">
        <v>3.2</v>
      </c>
      <c r="O3" s="47">
        <v>3.2</v>
      </c>
      <c r="P3" s="47">
        <v>3.2</v>
      </c>
      <c r="Q3" s="47">
        <v>3.2</v>
      </c>
      <c r="R3" s="47">
        <v>3.2</v>
      </c>
      <c r="S3" s="47">
        <v>3.2</v>
      </c>
      <c r="T3" s="47">
        <v>3.2</v>
      </c>
      <c r="U3" s="431">
        <v>3.2</v>
      </c>
      <c r="V3" s="397">
        <v>3.2</v>
      </c>
      <c r="W3" s="400">
        <f t="shared" ref="W3:Y13" si="0">V3/$U3</f>
        <v>1</v>
      </c>
      <c r="X3" s="397">
        <v>3.2</v>
      </c>
      <c r="Y3" s="400">
        <f t="shared" si="0"/>
        <v>1</v>
      </c>
      <c r="Z3" s="397"/>
      <c r="AA3" s="400">
        <f t="shared" ref="AA3" si="1">Z3/$U3</f>
        <v>0</v>
      </c>
      <c r="AB3" s="397"/>
      <c r="AC3" s="400">
        <f t="shared" ref="AC3" si="2">AB3/$U3</f>
        <v>0</v>
      </c>
      <c r="AD3" s="397"/>
      <c r="AE3" s="400">
        <f t="shared" ref="AE3" si="3">AD3/$U3</f>
        <v>0</v>
      </c>
      <c r="AF3" s="397"/>
      <c r="AG3" s="400">
        <f t="shared" ref="AG3" si="4">AF3/$U3</f>
        <v>0</v>
      </c>
      <c r="AH3" s="397"/>
      <c r="AI3" s="400">
        <f t="shared" ref="AI3" si="5">AH3/$U3</f>
        <v>0</v>
      </c>
      <c r="AJ3" s="397"/>
      <c r="AK3" s="400">
        <f t="shared" ref="AK3" si="6">AJ3/$U3</f>
        <v>0</v>
      </c>
      <c r="AL3" s="397"/>
      <c r="AM3" s="400">
        <f t="shared" ref="AM3" si="7">AL3/$U3</f>
        <v>0</v>
      </c>
      <c r="AN3" s="397"/>
      <c r="AO3" s="400">
        <f t="shared" ref="AO3" si="8">AN3/$U3</f>
        <v>0</v>
      </c>
      <c r="AP3" s="397"/>
      <c r="AQ3" s="400">
        <f t="shared" ref="AQ3" si="9">AP3/$U3</f>
        <v>0</v>
      </c>
      <c r="AR3" s="397"/>
      <c r="AS3" s="400">
        <f t="shared" ref="AS3" si="10">AR3/$U3</f>
        <v>0</v>
      </c>
      <c r="AT3" s="397"/>
      <c r="AU3" s="400">
        <f t="shared" ref="AU3" si="11">AT3/$U3</f>
        <v>0</v>
      </c>
      <c r="AV3" s="397"/>
      <c r="AW3" s="400">
        <f t="shared" ref="AW3" si="12">AV3/$U3</f>
        <v>0</v>
      </c>
      <c r="AX3" s="397"/>
      <c r="AY3" s="400">
        <f t="shared" ref="AY3" si="13">AX3/$U3</f>
        <v>0</v>
      </c>
      <c r="AZ3" s="397"/>
      <c r="BA3" s="400">
        <f t="shared" ref="BA3" si="14">AZ3/$U3</f>
        <v>0</v>
      </c>
      <c r="BB3" s="397"/>
      <c r="BC3" s="400">
        <f t="shared" ref="BC3" si="15">BB3/$U3</f>
        <v>0</v>
      </c>
      <c r="BD3" s="397"/>
      <c r="BE3" s="400">
        <f t="shared" ref="BE3" si="16">BD3/$U3</f>
        <v>0</v>
      </c>
      <c r="BF3" s="397"/>
      <c r="BG3" s="400">
        <f t="shared" ref="BG3" si="17">BF3/$U3</f>
        <v>0</v>
      </c>
      <c r="BH3" s="397"/>
      <c r="BI3" s="400">
        <f t="shared" ref="BI3" si="18">BH3/$U3</f>
        <v>0</v>
      </c>
      <c r="BJ3" s="397"/>
      <c r="BK3" s="400">
        <f t="shared" ref="BK3" si="19">BJ3/$U3</f>
        <v>0</v>
      </c>
      <c r="BL3" s="48"/>
      <c r="BM3" s="400">
        <f t="shared" ref="BM3" si="20">BL3/$U3</f>
        <v>0</v>
      </c>
      <c r="BN3" s="38" t="s">
        <v>44</v>
      </c>
    </row>
    <row r="4" spans="1:70">
      <c r="A4" s="39" t="s">
        <v>41</v>
      </c>
      <c r="B4" s="40" t="s">
        <v>47</v>
      </c>
      <c r="C4" s="41">
        <v>19</v>
      </c>
      <c r="D4" s="42" t="s">
        <v>48</v>
      </c>
      <c r="E4" s="43">
        <v>3.5</v>
      </c>
      <c r="F4" s="44">
        <v>3.5</v>
      </c>
      <c r="G4" s="44">
        <v>3.5</v>
      </c>
      <c r="H4" s="44">
        <v>3.5</v>
      </c>
      <c r="I4" s="44">
        <v>3.5</v>
      </c>
      <c r="J4" s="44">
        <v>3.5</v>
      </c>
      <c r="K4" s="44">
        <v>3.5</v>
      </c>
      <c r="L4" s="45">
        <v>3.5</v>
      </c>
      <c r="M4" s="46">
        <v>3.5</v>
      </c>
      <c r="N4" s="46">
        <v>3.5</v>
      </c>
      <c r="O4" s="47">
        <v>3.5</v>
      </c>
      <c r="P4" s="47">
        <v>3.5</v>
      </c>
      <c r="Q4" s="47">
        <v>3.5</v>
      </c>
      <c r="R4" s="47">
        <v>3.5</v>
      </c>
      <c r="S4" s="47">
        <v>3.5</v>
      </c>
      <c r="T4" s="47">
        <v>3.5</v>
      </c>
      <c r="U4" s="431">
        <v>3.5</v>
      </c>
      <c r="V4" s="397">
        <v>1.2729999999999999</v>
      </c>
      <c r="W4" s="400">
        <f t="shared" si="0"/>
        <v>0.36371428571428571</v>
      </c>
      <c r="X4" s="397">
        <v>2.4380000000000002</v>
      </c>
      <c r="Y4" s="400">
        <f t="shared" si="0"/>
        <v>0.69657142857142862</v>
      </c>
      <c r="Z4" s="397"/>
      <c r="AA4" s="400">
        <f t="shared" ref="AA4" si="21">Z4/$U4</f>
        <v>0</v>
      </c>
      <c r="AB4" s="397"/>
      <c r="AC4" s="400">
        <f t="shared" ref="AC4" si="22">AB4/$U4</f>
        <v>0</v>
      </c>
      <c r="AD4" s="397"/>
      <c r="AE4" s="400">
        <f t="shared" ref="AE4" si="23">AD4/$U4</f>
        <v>0</v>
      </c>
      <c r="AF4" s="397"/>
      <c r="AG4" s="400">
        <f t="shared" ref="AG4" si="24">AF4/$U4</f>
        <v>0</v>
      </c>
      <c r="AH4" s="397"/>
      <c r="AI4" s="400">
        <f t="shared" ref="AI4" si="25">AH4/$U4</f>
        <v>0</v>
      </c>
      <c r="AJ4" s="397"/>
      <c r="AK4" s="400">
        <f t="shared" ref="AK4" si="26">AJ4/$U4</f>
        <v>0</v>
      </c>
      <c r="AL4" s="397"/>
      <c r="AM4" s="400">
        <f t="shared" ref="AM4" si="27">AL4/$U4</f>
        <v>0</v>
      </c>
      <c r="AN4" s="397"/>
      <c r="AO4" s="400">
        <f t="shared" ref="AO4" si="28">AN4/$U4</f>
        <v>0</v>
      </c>
      <c r="AP4" s="397"/>
      <c r="AQ4" s="400">
        <f t="shared" ref="AQ4" si="29">AP4/$U4</f>
        <v>0</v>
      </c>
      <c r="AR4" s="397"/>
      <c r="AS4" s="400">
        <f t="shared" ref="AS4" si="30">AR4/$U4</f>
        <v>0</v>
      </c>
      <c r="AT4" s="397"/>
      <c r="AU4" s="400">
        <f t="shared" ref="AU4" si="31">AT4/$U4</f>
        <v>0</v>
      </c>
      <c r="AV4" s="397"/>
      <c r="AW4" s="400">
        <f t="shared" ref="AW4" si="32">AV4/$U4</f>
        <v>0</v>
      </c>
      <c r="AX4" s="397"/>
      <c r="AY4" s="400">
        <f t="shared" ref="AY4" si="33">AX4/$U4</f>
        <v>0</v>
      </c>
      <c r="AZ4" s="397"/>
      <c r="BA4" s="400">
        <f t="shared" ref="BA4" si="34">AZ4/$U4</f>
        <v>0</v>
      </c>
      <c r="BB4" s="397"/>
      <c r="BC4" s="400">
        <f t="shared" ref="BC4" si="35">BB4/$U4</f>
        <v>0</v>
      </c>
      <c r="BD4" s="397"/>
      <c r="BE4" s="400">
        <f t="shared" ref="BE4" si="36">BD4/$U4</f>
        <v>0</v>
      </c>
      <c r="BF4" s="397"/>
      <c r="BG4" s="400">
        <f t="shared" ref="BG4" si="37">BF4/$U4</f>
        <v>0</v>
      </c>
      <c r="BH4" s="397"/>
      <c r="BI4" s="400">
        <f t="shared" ref="BI4" si="38">BH4/$U4</f>
        <v>0</v>
      </c>
      <c r="BJ4" s="397"/>
      <c r="BK4" s="400">
        <f t="shared" ref="BK4" si="39">BJ4/$U4</f>
        <v>0</v>
      </c>
      <c r="BL4" s="48"/>
      <c r="BM4" s="400">
        <f t="shared" ref="BM4" si="40">BL4/$U4</f>
        <v>0</v>
      </c>
      <c r="BN4" s="38" t="s">
        <v>44</v>
      </c>
      <c r="BP4" s="49" t="s">
        <v>49</v>
      </c>
      <c r="BQ4" s="50"/>
    </row>
    <row r="5" spans="1:70">
      <c r="A5" s="39" t="s">
        <v>41</v>
      </c>
      <c r="B5" s="40" t="s">
        <v>50</v>
      </c>
      <c r="C5" s="41">
        <v>44</v>
      </c>
      <c r="D5" s="42" t="s">
        <v>50</v>
      </c>
      <c r="E5" s="43">
        <v>1.85</v>
      </c>
      <c r="F5" s="44">
        <v>1.85</v>
      </c>
      <c r="G5" s="44">
        <v>1.85</v>
      </c>
      <c r="H5" s="44">
        <v>1.85</v>
      </c>
      <c r="I5" s="44">
        <v>1.85</v>
      </c>
      <c r="J5" s="44">
        <v>1.85</v>
      </c>
      <c r="K5" s="44">
        <v>1.85</v>
      </c>
      <c r="L5" s="45">
        <v>1.85</v>
      </c>
      <c r="M5" s="46">
        <v>1.85</v>
      </c>
      <c r="N5" s="46">
        <v>1.85</v>
      </c>
      <c r="O5" s="47">
        <v>1.85</v>
      </c>
      <c r="P5" s="47">
        <v>1.85</v>
      </c>
      <c r="Q5" s="47">
        <v>1.85</v>
      </c>
      <c r="R5" s="47">
        <v>1.85</v>
      </c>
      <c r="S5" s="47">
        <v>1.85</v>
      </c>
      <c r="T5" s="47">
        <v>1.85</v>
      </c>
      <c r="U5" s="431">
        <v>1.85</v>
      </c>
      <c r="V5" s="397">
        <v>0.96099999999999997</v>
      </c>
      <c r="W5" s="400">
        <f t="shared" si="0"/>
        <v>0.51945945945945937</v>
      </c>
      <c r="X5" s="397">
        <v>1.85</v>
      </c>
      <c r="Y5" s="400">
        <f t="shared" si="0"/>
        <v>1</v>
      </c>
      <c r="Z5" s="397"/>
      <c r="AA5" s="400">
        <f t="shared" ref="AA5" si="41">Z5/$U5</f>
        <v>0</v>
      </c>
      <c r="AB5" s="397"/>
      <c r="AC5" s="400">
        <f t="shared" ref="AC5" si="42">AB5/$U5</f>
        <v>0</v>
      </c>
      <c r="AD5" s="397"/>
      <c r="AE5" s="400">
        <f t="shared" ref="AE5" si="43">AD5/$U5</f>
        <v>0</v>
      </c>
      <c r="AF5" s="397"/>
      <c r="AG5" s="400">
        <f t="shared" ref="AG5" si="44">AF5/$U5</f>
        <v>0</v>
      </c>
      <c r="AH5" s="397"/>
      <c r="AI5" s="400">
        <f t="shared" ref="AI5" si="45">AH5/$U5</f>
        <v>0</v>
      </c>
      <c r="AJ5" s="397"/>
      <c r="AK5" s="400">
        <f t="shared" ref="AK5" si="46">AJ5/$U5</f>
        <v>0</v>
      </c>
      <c r="AL5" s="397"/>
      <c r="AM5" s="400">
        <f t="shared" ref="AM5" si="47">AL5/$U5</f>
        <v>0</v>
      </c>
      <c r="AN5" s="397"/>
      <c r="AO5" s="400">
        <f t="shared" ref="AO5" si="48">AN5/$U5</f>
        <v>0</v>
      </c>
      <c r="AP5" s="397"/>
      <c r="AQ5" s="400">
        <f t="shared" ref="AQ5" si="49">AP5/$U5</f>
        <v>0</v>
      </c>
      <c r="AR5" s="397"/>
      <c r="AS5" s="400">
        <f t="shared" ref="AS5" si="50">AR5/$U5</f>
        <v>0</v>
      </c>
      <c r="AT5" s="397"/>
      <c r="AU5" s="400">
        <f t="shared" ref="AU5" si="51">AT5/$U5</f>
        <v>0</v>
      </c>
      <c r="AV5" s="397"/>
      <c r="AW5" s="400">
        <f t="shared" ref="AW5" si="52">AV5/$U5</f>
        <v>0</v>
      </c>
      <c r="AX5" s="397"/>
      <c r="AY5" s="400">
        <f t="shared" ref="AY5" si="53">AX5/$U5</f>
        <v>0</v>
      </c>
      <c r="AZ5" s="397"/>
      <c r="BA5" s="400">
        <f t="shared" ref="BA5" si="54">AZ5/$U5</f>
        <v>0</v>
      </c>
      <c r="BB5" s="397"/>
      <c r="BC5" s="400">
        <f t="shared" ref="BC5" si="55">BB5/$U5</f>
        <v>0</v>
      </c>
      <c r="BD5" s="397"/>
      <c r="BE5" s="400">
        <f t="shared" ref="BE5" si="56">BD5/$U5</f>
        <v>0</v>
      </c>
      <c r="BF5" s="397"/>
      <c r="BG5" s="400">
        <f t="shared" ref="BG5" si="57">BF5/$U5</f>
        <v>0</v>
      </c>
      <c r="BH5" s="397"/>
      <c r="BI5" s="400">
        <f t="shared" ref="BI5" si="58">BH5/$U5</f>
        <v>0</v>
      </c>
      <c r="BJ5" s="397"/>
      <c r="BK5" s="400">
        <f t="shared" ref="BK5" si="59">BJ5/$U5</f>
        <v>0</v>
      </c>
      <c r="BL5" s="48"/>
      <c r="BM5" s="400">
        <f t="shared" ref="BM5" si="60">BL5/$U5</f>
        <v>0</v>
      </c>
      <c r="BN5" s="38" t="s">
        <v>44</v>
      </c>
      <c r="BP5" t="s">
        <v>51</v>
      </c>
    </row>
    <row r="6" spans="1:70">
      <c r="A6" s="39" t="s">
        <v>41</v>
      </c>
      <c r="B6" s="40" t="s">
        <v>52</v>
      </c>
      <c r="C6" s="41">
        <v>49</v>
      </c>
      <c r="D6" s="42" t="s">
        <v>52</v>
      </c>
      <c r="E6" s="43">
        <v>20</v>
      </c>
      <c r="F6" s="44">
        <v>20</v>
      </c>
      <c r="G6" s="44">
        <v>20</v>
      </c>
      <c r="H6" s="44">
        <v>20</v>
      </c>
      <c r="I6" s="44">
        <v>20</v>
      </c>
      <c r="J6" s="44">
        <v>20</v>
      </c>
      <c r="K6" s="44">
        <v>20</v>
      </c>
      <c r="L6" s="45">
        <v>20</v>
      </c>
      <c r="M6" s="46">
        <v>20</v>
      </c>
      <c r="N6" s="46">
        <v>20</v>
      </c>
      <c r="O6" s="47">
        <v>20</v>
      </c>
      <c r="P6" s="47">
        <v>20</v>
      </c>
      <c r="Q6" s="47">
        <v>20</v>
      </c>
      <c r="R6" s="47">
        <v>20</v>
      </c>
      <c r="S6" s="47">
        <v>20</v>
      </c>
      <c r="T6" s="47">
        <v>20</v>
      </c>
      <c r="U6" s="431">
        <v>20</v>
      </c>
      <c r="V6" s="397">
        <v>5.2149999999999999</v>
      </c>
      <c r="W6" s="400">
        <f t="shared" si="0"/>
        <v>0.26074999999999998</v>
      </c>
      <c r="X6" s="397">
        <v>10.292999999999999</v>
      </c>
      <c r="Y6" s="400">
        <f t="shared" si="0"/>
        <v>0.51464999999999994</v>
      </c>
      <c r="Z6" s="397"/>
      <c r="AA6" s="400">
        <f t="shared" ref="AA6" si="61">Z6/$U6</f>
        <v>0</v>
      </c>
      <c r="AB6" s="397"/>
      <c r="AC6" s="400">
        <f t="shared" ref="AC6" si="62">AB6/$U6</f>
        <v>0</v>
      </c>
      <c r="AD6" s="397"/>
      <c r="AE6" s="400">
        <f t="shared" ref="AE6" si="63">AD6/$U6</f>
        <v>0</v>
      </c>
      <c r="AF6" s="397"/>
      <c r="AG6" s="400">
        <f t="shared" ref="AG6" si="64">AF6/$U6</f>
        <v>0</v>
      </c>
      <c r="AH6" s="397"/>
      <c r="AI6" s="400">
        <f t="shared" ref="AI6" si="65">AH6/$U6</f>
        <v>0</v>
      </c>
      <c r="AJ6" s="397"/>
      <c r="AK6" s="400">
        <f t="shared" ref="AK6" si="66">AJ6/$U6</f>
        <v>0</v>
      </c>
      <c r="AL6" s="397"/>
      <c r="AM6" s="400">
        <f t="shared" ref="AM6" si="67">AL6/$U6</f>
        <v>0</v>
      </c>
      <c r="AN6" s="397"/>
      <c r="AO6" s="400">
        <f t="shared" ref="AO6" si="68">AN6/$U6</f>
        <v>0</v>
      </c>
      <c r="AP6" s="397"/>
      <c r="AQ6" s="400">
        <f t="shared" ref="AQ6" si="69">AP6/$U6</f>
        <v>0</v>
      </c>
      <c r="AR6" s="397"/>
      <c r="AS6" s="400">
        <f t="shared" ref="AS6" si="70">AR6/$U6</f>
        <v>0</v>
      </c>
      <c r="AT6" s="397"/>
      <c r="AU6" s="400">
        <f t="shared" ref="AU6" si="71">AT6/$U6</f>
        <v>0</v>
      </c>
      <c r="AV6" s="397"/>
      <c r="AW6" s="400">
        <f t="shared" ref="AW6" si="72">AV6/$U6</f>
        <v>0</v>
      </c>
      <c r="AX6" s="397"/>
      <c r="AY6" s="400">
        <f t="shared" ref="AY6" si="73">AX6/$U6</f>
        <v>0</v>
      </c>
      <c r="AZ6" s="397"/>
      <c r="BA6" s="400">
        <f t="shared" ref="BA6" si="74">AZ6/$U6</f>
        <v>0</v>
      </c>
      <c r="BB6" s="397"/>
      <c r="BC6" s="400">
        <f t="shared" ref="BC6" si="75">BB6/$U6</f>
        <v>0</v>
      </c>
      <c r="BD6" s="397"/>
      <c r="BE6" s="400">
        <f t="shared" ref="BE6" si="76">BD6/$U6</f>
        <v>0</v>
      </c>
      <c r="BF6" s="397"/>
      <c r="BG6" s="400">
        <f t="shared" ref="BG6" si="77">BF6/$U6</f>
        <v>0</v>
      </c>
      <c r="BH6" s="397"/>
      <c r="BI6" s="400">
        <f t="shared" ref="BI6" si="78">BH6/$U6</f>
        <v>0</v>
      </c>
      <c r="BJ6" s="397"/>
      <c r="BK6" s="400">
        <f t="shared" ref="BK6" si="79">BJ6/$U6</f>
        <v>0</v>
      </c>
      <c r="BL6" s="48"/>
      <c r="BM6" s="400">
        <f t="shared" ref="BM6" si="80">BL6/$U6</f>
        <v>0</v>
      </c>
      <c r="BN6" s="38" t="s">
        <v>44</v>
      </c>
      <c r="BP6" t="s">
        <v>53</v>
      </c>
    </row>
    <row r="7" spans="1:70">
      <c r="A7" s="39" t="s">
        <v>41</v>
      </c>
      <c r="B7" s="40" t="s">
        <v>54</v>
      </c>
      <c r="C7" s="41">
        <v>48</v>
      </c>
      <c r="D7" s="42" t="s">
        <v>54</v>
      </c>
      <c r="E7" s="43">
        <v>3.2</v>
      </c>
      <c r="F7" s="44">
        <v>3.2</v>
      </c>
      <c r="G7" s="44">
        <v>3.15</v>
      </c>
      <c r="H7" s="44">
        <v>3.15</v>
      </c>
      <c r="I7" s="44">
        <v>3.15</v>
      </c>
      <c r="J7" s="44">
        <v>3.15</v>
      </c>
      <c r="K7" s="44">
        <v>3.15</v>
      </c>
      <c r="L7" s="45">
        <v>3.15</v>
      </c>
      <c r="M7" s="46">
        <v>3.15</v>
      </c>
      <c r="N7" s="46">
        <v>3.15</v>
      </c>
      <c r="O7" s="47">
        <v>3.15</v>
      </c>
      <c r="P7" s="47">
        <v>3.15</v>
      </c>
      <c r="Q7" s="47">
        <v>3.15</v>
      </c>
      <c r="R7" s="47">
        <v>3.15</v>
      </c>
      <c r="S7" s="47">
        <v>3.15</v>
      </c>
      <c r="T7" s="47">
        <v>3.15</v>
      </c>
      <c r="U7" s="431">
        <v>3.15</v>
      </c>
      <c r="V7" s="397">
        <v>1.3029999999999999</v>
      </c>
      <c r="W7" s="400">
        <f t="shared" si="0"/>
        <v>0.41365079365079366</v>
      </c>
      <c r="X7" s="397">
        <v>3.15</v>
      </c>
      <c r="Y7" s="400">
        <f t="shared" si="0"/>
        <v>1</v>
      </c>
      <c r="Z7" s="397"/>
      <c r="AA7" s="400">
        <f t="shared" ref="AA7" si="81">Z7/$U7</f>
        <v>0</v>
      </c>
      <c r="AB7" s="397"/>
      <c r="AC7" s="400">
        <f t="shared" ref="AC7" si="82">AB7/$U7</f>
        <v>0</v>
      </c>
      <c r="AD7" s="397"/>
      <c r="AE7" s="400">
        <f t="shared" ref="AE7" si="83">AD7/$U7</f>
        <v>0</v>
      </c>
      <c r="AF7" s="397"/>
      <c r="AG7" s="400">
        <f t="shared" ref="AG7" si="84">AF7/$U7</f>
        <v>0</v>
      </c>
      <c r="AH7" s="397"/>
      <c r="AI7" s="400">
        <f t="shared" ref="AI7" si="85">AH7/$U7</f>
        <v>0</v>
      </c>
      <c r="AJ7" s="397"/>
      <c r="AK7" s="400">
        <f t="shared" ref="AK7" si="86">AJ7/$U7</f>
        <v>0</v>
      </c>
      <c r="AL7" s="397"/>
      <c r="AM7" s="400">
        <f t="shared" ref="AM7" si="87">AL7/$U7</f>
        <v>0</v>
      </c>
      <c r="AN7" s="397"/>
      <c r="AO7" s="400">
        <f t="shared" ref="AO7" si="88">AN7/$U7</f>
        <v>0</v>
      </c>
      <c r="AP7" s="397"/>
      <c r="AQ7" s="400">
        <f t="shared" ref="AQ7" si="89">AP7/$U7</f>
        <v>0</v>
      </c>
      <c r="AR7" s="397"/>
      <c r="AS7" s="400">
        <f t="shared" ref="AS7" si="90">AR7/$U7</f>
        <v>0</v>
      </c>
      <c r="AT7" s="397"/>
      <c r="AU7" s="400">
        <f t="shared" ref="AU7" si="91">AT7/$U7</f>
        <v>0</v>
      </c>
      <c r="AV7" s="397"/>
      <c r="AW7" s="400">
        <f t="shared" ref="AW7" si="92">AV7/$U7</f>
        <v>0</v>
      </c>
      <c r="AX7" s="397"/>
      <c r="AY7" s="400">
        <f t="shared" ref="AY7" si="93">AX7/$U7</f>
        <v>0</v>
      </c>
      <c r="AZ7" s="397"/>
      <c r="BA7" s="400">
        <f t="shared" ref="BA7" si="94">AZ7/$U7</f>
        <v>0</v>
      </c>
      <c r="BB7" s="397"/>
      <c r="BC7" s="400">
        <f t="shared" ref="BC7" si="95">BB7/$U7</f>
        <v>0</v>
      </c>
      <c r="BD7" s="397"/>
      <c r="BE7" s="400">
        <f t="shared" ref="BE7" si="96">BD7/$U7</f>
        <v>0</v>
      </c>
      <c r="BF7" s="397"/>
      <c r="BG7" s="400">
        <f t="shared" ref="BG7" si="97">BF7/$U7</f>
        <v>0</v>
      </c>
      <c r="BH7" s="397"/>
      <c r="BI7" s="400">
        <f t="shared" ref="BI7" si="98">BH7/$U7</f>
        <v>0</v>
      </c>
      <c r="BJ7" s="397"/>
      <c r="BK7" s="400">
        <f t="shared" ref="BK7" si="99">BJ7/$U7</f>
        <v>0</v>
      </c>
      <c r="BL7" s="48"/>
      <c r="BM7" s="400">
        <f t="shared" ref="BM7" si="100">BL7/$U7</f>
        <v>0</v>
      </c>
      <c r="BN7" s="38" t="s">
        <v>44</v>
      </c>
      <c r="BP7" t="s">
        <v>55</v>
      </c>
    </row>
    <row r="8" spans="1:70">
      <c r="A8" s="39" t="s">
        <v>41</v>
      </c>
      <c r="B8" s="40" t="s">
        <v>56</v>
      </c>
      <c r="C8" s="41">
        <v>18</v>
      </c>
      <c r="D8" s="42" t="s">
        <v>57</v>
      </c>
      <c r="E8" s="43">
        <v>2.5009999999999999</v>
      </c>
      <c r="F8" s="44">
        <v>2.5009999999999999</v>
      </c>
      <c r="G8" s="44">
        <v>2.5</v>
      </c>
      <c r="H8" s="44">
        <v>2.5</v>
      </c>
      <c r="I8" s="44">
        <v>2.5</v>
      </c>
      <c r="J8" s="44">
        <v>2.5</v>
      </c>
      <c r="K8" s="44">
        <v>2.5</v>
      </c>
      <c r="L8" s="45">
        <v>2.5</v>
      </c>
      <c r="M8" s="46">
        <v>2.5</v>
      </c>
      <c r="N8" s="46">
        <v>2.5</v>
      </c>
      <c r="O8" s="47">
        <v>2.5</v>
      </c>
      <c r="P8" s="47">
        <v>2.5</v>
      </c>
      <c r="Q8" s="47">
        <v>2.5</v>
      </c>
      <c r="R8" s="47">
        <v>2.5</v>
      </c>
      <c r="S8" s="47">
        <v>2.5</v>
      </c>
      <c r="T8" s="47">
        <v>2.5</v>
      </c>
      <c r="U8" s="431">
        <v>2.5</v>
      </c>
      <c r="V8" s="397">
        <v>1.794</v>
      </c>
      <c r="W8" s="400">
        <f t="shared" si="0"/>
        <v>0.71760000000000002</v>
      </c>
      <c r="X8" s="397">
        <v>2.5</v>
      </c>
      <c r="Y8" s="400">
        <f t="shared" si="0"/>
        <v>1</v>
      </c>
      <c r="Z8" s="397"/>
      <c r="AA8" s="400">
        <f t="shared" ref="AA8" si="101">Z8/$U8</f>
        <v>0</v>
      </c>
      <c r="AB8" s="397"/>
      <c r="AC8" s="400">
        <f t="shared" ref="AC8" si="102">AB8/$U8</f>
        <v>0</v>
      </c>
      <c r="AD8" s="397"/>
      <c r="AE8" s="400">
        <f t="shared" ref="AE8" si="103">AD8/$U8</f>
        <v>0</v>
      </c>
      <c r="AF8" s="397"/>
      <c r="AG8" s="400">
        <f t="shared" ref="AG8" si="104">AF8/$U8</f>
        <v>0</v>
      </c>
      <c r="AH8" s="397"/>
      <c r="AI8" s="400">
        <f t="shared" ref="AI8" si="105">AH8/$U8</f>
        <v>0</v>
      </c>
      <c r="AJ8" s="397"/>
      <c r="AK8" s="400">
        <f t="shared" ref="AK8" si="106">AJ8/$U8</f>
        <v>0</v>
      </c>
      <c r="AL8" s="397"/>
      <c r="AM8" s="400">
        <f t="shared" ref="AM8" si="107">AL8/$U8</f>
        <v>0</v>
      </c>
      <c r="AN8" s="397"/>
      <c r="AO8" s="400">
        <f t="shared" ref="AO8" si="108">AN8/$U8</f>
        <v>0</v>
      </c>
      <c r="AP8" s="397"/>
      <c r="AQ8" s="400">
        <f t="shared" ref="AQ8" si="109">AP8/$U8</f>
        <v>0</v>
      </c>
      <c r="AR8" s="397"/>
      <c r="AS8" s="400">
        <f t="shared" ref="AS8" si="110">AR8/$U8</f>
        <v>0</v>
      </c>
      <c r="AT8" s="397"/>
      <c r="AU8" s="400">
        <f t="shared" ref="AU8" si="111">AT8/$U8</f>
        <v>0</v>
      </c>
      <c r="AV8" s="397"/>
      <c r="AW8" s="400">
        <f t="shared" ref="AW8" si="112">AV8/$U8</f>
        <v>0</v>
      </c>
      <c r="AX8" s="397"/>
      <c r="AY8" s="400">
        <f t="shared" ref="AY8" si="113">AX8/$U8</f>
        <v>0</v>
      </c>
      <c r="AZ8" s="397"/>
      <c r="BA8" s="400">
        <f t="shared" ref="BA8" si="114">AZ8/$U8</f>
        <v>0</v>
      </c>
      <c r="BB8" s="397"/>
      <c r="BC8" s="400">
        <f t="shared" ref="BC8" si="115">BB8/$U8</f>
        <v>0</v>
      </c>
      <c r="BD8" s="397"/>
      <c r="BE8" s="400">
        <f t="shared" ref="BE8" si="116">BD8/$U8</f>
        <v>0</v>
      </c>
      <c r="BF8" s="397"/>
      <c r="BG8" s="400">
        <f t="shared" ref="BG8" si="117">BF8/$U8</f>
        <v>0</v>
      </c>
      <c r="BH8" s="397"/>
      <c r="BI8" s="400">
        <f t="shared" ref="BI8" si="118">BH8/$U8</f>
        <v>0</v>
      </c>
      <c r="BJ8" s="397"/>
      <c r="BK8" s="400">
        <f t="shared" ref="BK8" si="119">BJ8/$U8</f>
        <v>0</v>
      </c>
      <c r="BL8" s="48"/>
      <c r="BM8" s="400">
        <f t="shared" ref="BM8" si="120">BL8/$U8</f>
        <v>0</v>
      </c>
      <c r="BN8" s="38" t="s">
        <v>44</v>
      </c>
    </row>
    <row r="9" spans="1:70">
      <c r="A9" s="39" t="s">
        <v>41</v>
      </c>
      <c r="B9" s="40" t="s">
        <v>58</v>
      </c>
      <c r="C9" s="41">
        <v>39</v>
      </c>
      <c r="D9" s="42" t="s">
        <v>41</v>
      </c>
      <c r="E9" s="43">
        <v>11.7</v>
      </c>
      <c r="F9" s="44">
        <v>11.7</v>
      </c>
      <c r="G9" s="44">
        <v>11.7</v>
      </c>
      <c r="H9" s="44">
        <v>11.7</v>
      </c>
      <c r="I9" s="44">
        <v>11.7</v>
      </c>
      <c r="J9" s="44">
        <v>11.7</v>
      </c>
      <c r="K9" s="44">
        <v>11.7</v>
      </c>
      <c r="L9" s="45">
        <v>11.7</v>
      </c>
      <c r="M9" s="46">
        <v>11.7</v>
      </c>
      <c r="N9" s="46">
        <v>11.7</v>
      </c>
      <c r="O9" s="47">
        <v>11.7</v>
      </c>
      <c r="P9" s="47">
        <v>11.7</v>
      </c>
      <c r="Q9" s="47">
        <v>11.7</v>
      </c>
      <c r="R9" s="47">
        <v>11.7</v>
      </c>
      <c r="S9" s="47">
        <v>11.7</v>
      </c>
      <c r="T9" s="47">
        <v>11.7</v>
      </c>
      <c r="U9" s="431">
        <v>11.7</v>
      </c>
      <c r="V9" s="397">
        <v>7.0389999999999997</v>
      </c>
      <c r="W9" s="400">
        <f t="shared" si="0"/>
        <v>0.60162393162393168</v>
      </c>
      <c r="X9" s="397">
        <v>7.0469999999999997</v>
      </c>
      <c r="Y9" s="400">
        <f t="shared" si="0"/>
        <v>0.60230769230769232</v>
      </c>
      <c r="Z9" s="397"/>
      <c r="AA9" s="400">
        <f t="shared" ref="AA9" si="121">Z9/$U9</f>
        <v>0</v>
      </c>
      <c r="AB9" s="397"/>
      <c r="AC9" s="400">
        <f t="shared" ref="AC9" si="122">AB9/$U9</f>
        <v>0</v>
      </c>
      <c r="AD9" s="397"/>
      <c r="AE9" s="400">
        <f t="shared" ref="AE9" si="123">AD9/$U9</f>
        <v>0</v>
      </c>
      <c r="AF9" s="397"/>
      <c r="AG9" s="400">
        <f t="shared" ref="AG9" si="124">AF9/$U9</f>
        <v>0</v>
      </c>
      <c r="AH9" s="397"/>
      <c r="AI9" s="400">
        <f t="shared" ref="AI9" si="125">AH9/$U9</f>
        <v>0</v>
      </c>
      <c r="AJ9" s="397"/>
      <c r="AK9" s="400">
        <f t="shared" ref="AK9" si="126">AJ9/$U9</f>
        <v>0</v>
      </c>
      <c r="AL9" s="397"/>
      <c r="AM9" s="400">
        <f t="shared" ref="AM9" si="127">AL9/$U9</f>
        <v>0</v>
      </c>
      <c r="AN9" s="397"/>
      <c r="AO9" s="400">
        <f t="shared" ref="AO9" si="128">AN9/$U9</f>
        <v>0</v>
      </c>
      <c r="AP9" s="397"/>
      <c r="AQ9" s="400">
        <f t="shared" ref="AQ9" si="129">AP9/$U9</f>
        <v>0</v>
      </c>
      <c r="AR9" s="397"/>
      <c r="AS9" s="400">
        <f t="shared" ref="AS9" si="130">AR9/$U9</f>
        <v>0</v>
      </c>
      <c r="AT9" s="397"/>
      <c r="AU9" s="400">
        <f t="shared" ref="AU9" si="131">AT9/$U9</f>
        <v>0</v>
      </c>
      <c r="AV9" s="397"/>
      <c r="AW9" s="400">
        <f t="shared" ref="AW9" si="132">AV9/$U9</f>
        <v>0</v>
      </c>
      <c r="AX9" s="397"/>
      <c r="AY9" s="400">
        <f t="shared" ref="AY9" si="133">AX9/$U9</f>
        <v>0</v>
      </c>
      <c r="AZ9" s="397"/>
      <c r="BA9" s="400">
        <f t="shared" ref="BA9" si="134">AZ9/$U9</f>
        <v>0</v>
      </c>
      <c r="BB9" s="397"/>
      <c r="BC9" s="400">
        <f t="shared" ref="BC9" si="135">BB9/$U9</f>
        <v>0</v>
      </c>
      <c r="BD9" s="397"/>
      <c r="BE9" s="400">
        <f t="shared" ref="BE9" si="136">BD9/$U9</f>
        <v>0</v>
      </c>
      <c r="BF9" s="397"/>
      <c r="BG9" s="400">
        <f t="shared" ref="BG9" si="137">BF9/$U9</f>
        <v>0</v>
      </c>
      <c r="BH9" s="397"/>
      <c r="BI9" s="400">
        <f t="shared" ref="BI9" si="138">BH9/$U9</f>
        <v>0</v>
      </c>
      <c r="BJ9" s="397"/>
      <c r="BK9" s="400">
        <f t="shared" ref="BK9" si="139">BJ9/$U9</f>
        <v>0</v>
      </c>
      <c r="BL9" s="48"/>
      <c r="BM9" s="400">
        <f t="shared" ref="BM9" si="140">BL9/$U9</f>
        <v>0</v>
      </c>
      <c r="BN9" s="38" t="s">
        <v>44</v>
      </c>
    </row>
    <row r="10" spans="1:70">
      <c r="A10" s="39" t="s">
        <v>41</v>
      </c>
      <c r="B10" s="40" t="s">
        <v>59</v>
      </c>
      <c r="C10" s="41">
        <v>17</v>
      </c>
      <c r="D10" s="42" t="s">
        <v>59</v>
      </c>
      <c r="E10" s="43">
        <v>5.21</v>
      </c>
      <c r="F10" s="44">
        <v>5.21</v>
      </c>
      <c r="G10" s="44">
        <v>5.2</v>
      </c>
      <c r="H10" s="44">
        <v>5.2</v>
      </c>
      <c r="I10" s="44">
        <v>5.2</v>
      </c>
      <c r="J10" s="44">
        <v>5.2</v>
      </c>
      <c r="K10" s="44">
        <v>5.2</v>
      </c>
      <c r="L10" s="45">
        <v>5.2</v>
      </c>
      <c r="M10" s="46">
        <v>5.2</v>
      </c>
      <c r="N10" s="46">
        <v>5.2</v>
      </c>
      <c r="O10" s="47">
        <v>5.2</v>
      </c>
      <c r="P10" s="47">
        <v>5.2</v>
      </c>
      <c r="Q10" s="47">
        <v>5.2</v>
      </c>
      <c r="R10" s="47">
        <v>5.2</v>
      </c>
      <c r="S10" s="47">
        <v>5.2</v>
      </c>
      <c r="T10" s="47">
        <v>5.2</v>
      </c>
      <c r="U10" s="431">
        <v>5.2</v>
      </c>
      <c r="V10" s="397">
        <v>1.55</v>
      </c>
      <c r="W10" s="400">
        <f t="shared" si="0"/>
        <v>0.29807692307692307</v>
      </c>
      <c r="X10" s="397">
        <v>3.4249999999999998</v>
      </c>
      <c r="Y10" s="400">
        <f t="shared" si="0"/>
        <v>0.65865384615384615</v>
      </c>
      <c r="Z10" s="397"/>
      <c r="AA10" s="400">
        <f t="shared" ref="AA10" si="141">Z10/$U10</f>
        <v>0</v>
      </c>
      <c r="AB10" s="397"/>
      <c r="AC10" s="400">
        <f t="shared" ref="AC10" si="142">AB10/$U10</f>
        <v>0</v>
      </c>
      <c r="AD10" s="397"/>
      <c r="AE10" s="400">
        <f t="shared" ref="AE10" si="143">AD10/$U10</f>
        <v>0</v>
      </c>
      <c r="AF10" s="397"/>
      <c r="AG10" s="400">
        <f t="shared" ref="AG10" si="144">AF10/$U10</f>
        <v>0</v>
      </c>
      <c r="AH10" s="397"/>
      <c r="AI10" s="400">
        <f t="shared" ref="AI10" si="145">AH10/$U10</f>
        <v>0</v>
      </c>
      <c r="AJ10" s="397"/>
      <c r="AK10" s="400">
        <f t="shared" ref="AK10" si="146">AJ10/$U10</f>
        <v>0</v>
      </c>
      <c r="AL10" s="397"/>
      <c r="AM10" s="400">
        <f t="shared" ref="AM10" si="147">AL10/$U10</f>
        <v>0</v>
      </c>
      <c r="AN10" s="397"/>
      <c r="AO10" s="400">
        <f t="shared" ref="AO10" si="148">AN10/$U10</f>
        <v>0</v>
      </c>
      <c r="AP10" s="397"/>
      <c r="AQ10" s="400">
        <f t="shared" ref="AQ10" si="149">AP10/$U10</f>
        <v>0</v>
      </c>
      <c r="AR10" s="397"/>
      <c r="AS10" s="400">
        <f t="shared" ref="AS10" si="150">AR10/$U10</f>
        <v>0</v>
      </c>
      <c r="AT10" s="397"/>
      <c r="AU10" s="400">
        <f t="shared" ref="AU10" si="151">AT10/$U10</f>
        <v>0</v>
      </c>
      <c r="AV10" s="397"/>
      <c r="AW10" s="400">
        <f t="shared" ref="AW10" si="152">AV10/$U10</f>
        <v>0</v>
      </c>
      <c r="AX10" s="397"/>
      <c r="AY10" s="400">
        <f t="shared" ref="AY10" si="153">AX10/$U10</f>
        <v>0</v>
      </c>
      <c r="AZ10" s="397"/>
      <c r="BA10" s="400">
        <f t="shared" ref="BA10" si="154">AZ10/$U10</f>
        <v>0</v>
      </c>
      <c r="BB10" s="397"/>
      <c r="BC10" s="400">
        <f t="shared" ref="BC10" si="155">BB10/$U10</f>
        <v>0</v>
      </c>
      <c r="BD10" s="397"/>
      <c r="BE10" s="400">
        <f t="shared" ref="BE10" si="156">BD10/$U10</f>
        <v>0</v>
      </c>
      <c r="BF10" s="397"/>
      <c r="BG10" s="400">
        <f t="shared" ref="BG10" si="157">BF10/$U10</f>
        <v>0</v>
      </c>
      <c r="BH10" s="397"/>
      <c r="BI10" s="400">
        <f t="shared" ref="BI10" si="158">BH10/$U10</f>
        <v>0</v>
      </c>
      <c r="BJ10" s="397"/>
      <c r="BK10" s="400">
        <f t="shared" ref="BK10" si="159">BJ10/$U10</f>
        <v>0</v>
      </c>
      <c r="BL10" s="48"/>
      <c r="BM10" s="400">
        <f t="shared" ref="BM10" si="160">BL10/$U10</f>
        <v>0</v>
      </c>
      <c r="BN10" s="38" t="s">
        <v>44</v>
      </c>
      <c r="BR10" s="51"/>
    </row>
    <row r="11" spans="1:70">
      <c r="A11" s="39" t="s">
        <v>41</v>
      </c>
      <c r="B11" s="40" t="s">
        <v>60</v>
      </c>
      <c r="C11" s="41">
        <v>26</v>
      </c>
      <c r="D11" s="42" t="s">
        <v>61</v>
      </c>
      <c r="E11" s="43">
        <v>5.0999999999999996</v>
      </c>
      <c r="F11" s="44">
        <v>5.0999999999999996</v>
      </c>
      <c r="G11" s="44">
        <v>5.0999999999999996</v>
      </c>
      <c r="H11" s="44">
        <v>5.0999999999999996</v>
      </c>
      <c r="I11" s="44">
        <v>5.0999999999999996</v>
      </c>
      <c r="J11" s="44">
        <v>5.0999999999999996</v>
      </c>
      <c r="K11" s="44">
        <v>5.0999999999999996</v>
      </c>
      <c r="L11" s="45">
        <v>5.0999999999999996</v>
      </c>
      <c r="M11" s="46">
        <v>5.0999999999999996</v>
      </c>
      <c r="N11" s="46">
        <v>5.0999999999999996</v>
      </c>
      <c r="O11" s="47">
        <v>5.0999999999999996</v>
      </c>
      <c r="P11" s="47">
        <v>5.0999999999999996</v>
      </c>
      <c r="Q11" s="47">
        <v>5.0999999999999996</v>
      </c>
      <c r="R11" s="47">
        <v>5.0999999999999996</v>
      </c>
      <c r="S11" s="47">
        <v>5.0999999999999996</v>
      </c>
      <c r="T11" s="47">
        <v>5.0999999999999996</v>
      </c>
      <c r="U11" s="431">
        <v>5.0999999999999996</v>
      </c>
      <c r="V11" s="397">
        <v>2.2250000000000001</v>
      </c>
      <c r="W11" s="400">
        <f t="shared" si="0"/>
        <v>0.43627450980392163</v>
      </c>
      <c r="X11" s="397">
        <v>4.2880000000000003</v>
      </c>
      <c r="Y11" s="400">
        <f t="shared" si="0"/>
        <v>0.84078431372549034</v>
      </c>
      <c r="Z11" s="397"/>
      <c r="AA11" s="400">
        <f t="shared" ref="AA11" si="161">Z11/$U11</f>
        <v>0</v>
      </c>
      <c r="AB11" s="397"/>
      <c r="AC11" s="400">
        <f t="shared" ref="AC11" si="162">AB11/$U11</f>
        <v>0</v>
      </c>
      <c r="AD11" s="397"/>
      <c r="AE11" s="400">
        <f t="shared" ref="AE11" si="163">AD11/$U11</f>
        <v>0</v>
      </c>
      <c r="AF11" s="397"/>
      <c r="AG11" s="400">
        <f t="shared" ref="AG11" si="164">AF11/$U11</f>
        <v>0</v>
      </c>
      <c r="AH11" s="397"/>
      <c r="AI11" s="400">
        <f t="shared" ref="AI11" si="165">AH11/$U11</f>
        <v>0</v>
      </c>
      <c r="AJ11" s="397"/>
      <c r="AK11" s="400">
        <f t="shared" ref="AK11" si="166">AJ11/$U11</f>
        <v>0</v>
      </c>
      <c r="AL11" s="397"/>
      <c r="AM11" s="400">
        <f t="shared" ref="AM11" si="167">AL11/$U11</f>
        <v>0</v>
      </c>
      <c r="AN11" s="397"/>
      <c r="AO11" s="400">
        <f t="shared" ref="AO11" si="168">AN11/$U11</f>
        <v>0</v>
      </c>
      <c r="AP11" s="397"/>
      <c r="AQ11" s="400">
        <f t="shared" ref="AQ11" si="169">AP11/$U11</f>
        <v>0</v>
      </c>
      <c r="AR11" s="397"/>
      <c r="AS11" s="400">
        <f t="shared" ref="AS11" si="170">AR11/$U11</f>
        <v>0</v>
      </c>
      <c r="AT11" s="397"/>
      <c r="AU11" s="400">
        <f t="shared" ref="AU11" si="171">AT11/$U11</f>
        <v>0</v>
      </c>
      <c r="AV11" s="397"/>
      <c r="AW11" s="400">
        <f t="shared" ref="AW11" si="172">AV11/$U11</f>
        <v>0</v>
      </c>
      <c r="AX11" s="397"/>
      <c r="AY11" s="400">
        <f t="shared" ref="AY11" si="173">AX11/$U11</f>
        <v>0</v>
      </c>
      <c r="AZ11" s="397"/>
      <c r="BA11" s="400">
        <f t="shared" ref="BA11" si="174">AZ11/$U11</f>
        <v>0</v>
      </c>
      <c r="BB11" s="397"/>
      <c r="BC11" s="400">
        <f t="shared" ref="BC11" si="175">BB11/$U11</f>
        <v>0</v>
      </c>
      <c r="BD11" s="397"/>
      <c r="BE11" s="400">
        <f t="shared" ref="BE11" si="176">BD11/$U11</f>
        <v>0</v>
      </c>
      <c r="BF11" s="397"/>
      <c r="BG11" s="400">
        <f t="shared" ref="BG11" si="177">BF11/$U11</f>
        <v>0</v>
      </c>
      <c r="BH11" s="397"/>
      <c r="BI11" s="400">
        <f t="shared" ref="BI11" si="178">BH11/$U11</f>
        <v>0</v>
      </c>
      <c r="BJ11" s="397"/>
      <c r="BK11" s="400">
        <f t="shared" ref="BK11" si="179">BJ11/$U11</f>
        <v>0</v>
      </c>
      <c r="BL11" s="48"/>
      <c r="BM11" s="400">
        <f t="shared" ref="BM11" si="180">BL11/$U11</f>
        <v>0</v>
      </c>
      <c r="BN11" s="38" t="s">
        <v>44</v>
      </c>
      <c r="BR11" s="51"/>
    </row>
    <row r="12" spans="1:70">
      <c r="A12" s="52" t="s">
        <v>41</v>
      </c>
      <c r="B12" s="53" t="s">
        <v>62</v>
      </c>
      <c r="C12" s="54">
        <v>62</v>
      </c>
      <c r="D12" s="55" t="s">
        <v>63</v>
      </c>
      <c r="E12" s="56"/>
      <c r="F12" s="57"/>
      <c r="G12" s="57"/>
      <c r="H12" s="57"/>
      <c r="I12" s="57"/>
      <c r="J12" s="57"/>
      <c r="K12" s="57"/>
      <c r="L12" s="58"/>
      <c r="M12" s="59"/>
      <c r="N12" s="59"/>
      <c r="O12" s="60"/>
      <c r="P12" s="60"/>
      <c r="Q12" s="60">
        <v>1.2</v>
      </c>
      <c r="R12" s="60">
        <v>1.2</v>
      </c>
      <c r="S12" s="60">
        <v>1.2</v>
      </c>
      <c r="T12" s="60">
        <v>1.2</v>
      </c>
      <c r="U12" s="432">
        <v>1.2</v>
      </c>
      <c r="V12" s="61">
        <v>0.93400000000000005</v>
      </c>
      <c r="W12" s="400">
        <f t="shared" si="0"/>
        <v>0.77833333333333343</v>
      </c>
      <c r="X12" s="61">
        <v>1.2</v>
      </c>
      <c r="Y12" s="400">
        <f t="shared" si="0"/>
        <v>1</v>
      </c>
      <c r="Z12" s="61"/>
      <c r="AA12" s="400">
        <f t="shared" ref="AA12" si="181">Z12/$U12</f>
        <v>0</v>
      </c>
      <c r="AB12" s="61"/>
      <c r="AC12" s="400">
        <f t="shared" ref="AC12" si="182">AB12/$U12</f>
        <v>0</v>
      </c>
      <c r="AD12" s="61"/>
      <c r="AE12" s="400">
        <f t="shared" ref="AE12" si="183">AD12/$U12</f>
        <v>0</v>
      </c>
      <c r="AF12" s="61"/>
      <c r="AG12" s="400">
        <f t="shared" ref="AG12" si="184">AF12/$U12</f>
        <v>0</v>
      </c>
      <c r="AH12" s="61"/>
      <c r="AI12" s="400">
        <f t="shared" ref="AI12" si="185">AH12/$U12</f>
        <v>0</v>
      </c>
      <c r="AJ12" s="61"/>
      <c r="AK12" s="400">
        <f t="shared" ref="AK12" si="186">AJ12/$U12</f>
        <v>0</v>
      </c>
      <c r="AL12" s="61"/>
      <c r="AM12" s="400">
        <f t="shared" ref="AM12" si="187">AL12/$U12</f>
        <v>0</v>
      </c>
      <c r="AN12" s="61"/>
      <c r="AO12" s="400">
        <f t="shared" ref="AO12" si="188">AN12/$U12</f>
        <v>0</v>
      </c>
      <c r="AP12" s="61"/>
      <c r="AQ12" s="400">
        <f t="shared" ref="AQ12" si="189">AP12/$U12</f>
        <v>0</v>
      </c>
      <c r="AR12" s="61"/>
      <c r="AS12" s="400">
        <f t="shared" ref="AS12" si="190">AR12/$U12</f>
        <v>0</v>
      </c>
      <c r="AT12" s="61"/>
      <c r="AU12" s="400">
        <f t="shared" ref="AU12" si="191">AT12/$U12</f>
        <v>0</v>
      </c>
      <c r="AV12" s="61"/>
      <c r="AW12" s="400">
        <f t="shared" ref="AW12" si="192">AV12/$U12</f>
        <v>0</v>
      </c>
      <c r="AX12" s="61"/>
      <c r="AY12" s="400">
        <f t="shared" ref="AY12" si="193">AX12/$U12</f>
        <v>0</v>
      </c>
      <c r="AZ12" s="61"/>
      <c r="BA12" s="400">
        <f t="shared" ref="BA12" si="194">AZ12/$U12</f>
        <v>0</v>
      </c>
      <c r="BB12" s="61"/>
      <c r="BC12" s="400">
        <f t="shared" ref="BC12" si="195">BB12/$U12</f>
        <v>0</v>
      </c>
      <c r="BD12" s="61"/>
      <c r="BE12" s="400">
        <f t="shared" ref="BE12" si="196">BD12/$U12</f>
        <v>0</v>
      </c>
      <c r="BF12" s="61"/>
      <c r="BG12" s="400">
        <f t="shared" ref="BG12" si="197">BF12/$U12</f>
        <v>0</v>
      </c>
      <c r="BH12" s="61"/>
      <c r="BI12" s="400">
        <f t="shared" ref="BI12" si="198">BH12/$U12</f>
        <v>0</v>
      </c>
      <c r="BJ12" s="61"/>
      <c r="BK12" s="400">
        <f t="shared" ref="BK12" si="199">BJ12/$U12</f>
        <v>0</v>
      </c>
      <c r="BL12" s="61"/>
      <c r="BM12" s="400">
        <f t="shared" ref="BM12" si="200">BL12/$U12</f>
        <v>0</v>
      </c>
      <c r="BN12" s="38" t="s">
        <v>44</v>
      </c>
      <c r="BR12" s="51"/>
    </row>
    <row r="13" spans="1:70">
      <c r="A13" s="52" t="s">
        <v>41</v>
      </c>
      <c r="B13" s="53" t="s">
        <v>64</v>
      </c>
      <c r="C13" s="54">
        <v>21</v>
      </c>
      <c r="D13" s="55" t="s">
        <v>65</v>
      </c>
      <c r="E13" s="56">
        <v>2.5</v>
      </c>
      <c r="F13" s="57">
        <v>2.5</v>
      </c>
      <c r="G13" s="57">
        <v>2.5</v>
      </c>
      <c r="H13" s="57">
        <v>2.5</v>
      </c>
      <c r="I13" s="57">
        <v>2.5</v>
      </c>
      <c r="J13" s="57">
        <v>2.5</v>
      </c>
      <c r="K13" s="57">
        <v>2.5</v>
      </c>
      <c r="L13" s="58">
        <v>2.5</v>
      </c>
      <c r="M13" s="59">
        <v>2.5</v>
      </c>
      <c r="N13" s="59">
        <v>2.5</v>
      </c>
      <c r="O13" s="60">
        <v>2.5</v>
      </c>
      <c r="P13" s="60">
        <v>2.5</v>
      </c>
      <c r="Q13" s="60">
        <v>2.5</v>
      </c>
      <c r="R13" s="60">
        <v>2.5</v>
      </c>
      <c r="S13" s="60">
        <v>2.5</v>
      </c>
      <c r="T13" s="60">
        <v>2.5</v>
      </c>
      <c r="U13" s="432">
        <v>2.5</v>
      </c>
      <c r="V13" s="61">
        <v>0.29299999999999998</v>
      </c>
      <c r="W13" s="400">
        <f t="shared" si="0"/>
        <v>0.1172</v>
      </c>
      <c r="X13" s="61">
        <v>1.4790000000000001</v>
      </c>
      <c r="Y13" s="400">
        <f t="shared" si="0"/>
        <v>0.59160000000000001</v>
      </c>
      <c r="Z13" s="61"/>
      <c r="AA13" s="400">
        <f t="shared" ref="AA13" si="201">Z13/$U13</f>
        <v>0</v>
      </c>
      <c r="AB13" s="61"/>
      <c r="AC13" s="400">
        <f t="shared" ref="AC13" si="202">AB13/$U13</f>
        <v>0</v>
      </c>
      <c r="AD13" s="61"/>
      <c r="AE13" s="400">
        <f t="shared" ref="AE13" si="203">AD13/$U13</f>
        <v>0</v>
      </c>
      <c r="AF13" s="61"/>
      <c r="AG13" s="400">
        <f t="shared" ref="AG13" si="204">AF13/$U13</f>
        <v>0</v>
      </c>
      <c r="AH13" s="61"/>
      <c r="AI13" s="400">
        <f t="shared" ref="AI13" si="205">AH13/$U13</f>
        <v>0</v>
      </c>
      <c r="AJ13" s="61"/>
      <c r="AK13" s="400">
        <f t="shared" ref="AK13" si="206">AJ13/$U13</f>
        <v>0</v>
      </c>
      <c r="AL13" s="61"/>
      <c r="AM13" s="400">
        <f t="shared" ref="AM13" si="207">AL13/$U13</f>
        <v>0</v>
      </c>
      <c r="AN13" s="61"/>
      <c r="AO13" s="400">
        <f t="shared" ref="AO13" si="208">AN13/$U13</f>
        <v>0</v>
      </c>
      <c r="AP13" s="61"/>
      <c r="AQ13" s="400">
        <f t="shared" ref="AQ13" si="209">AP13/$U13</f>
        <v>0</v>
      </c>
      <c r="AR13" s="61"/>
      <c r="AS13" s="400">
        <f t="shared" ref="AS13" si="210">AR13/$U13</f>
        <v>0</v>
      </c>
      <c r="AT13" s="61"/>
      <c r="AU13" s="400">
        <f t="shared" ref="AU13" si="211">AT13/$U13</f>
        <v>0</v>
      </c>
      <c r="AV13" s="61"/>
      <c r="AW13" s="400">
        <f t="shared" ref="AW13" si="212">AV13/$U13</f>
        <v>0</v>
      </c>
      <c r="AX13" s="61"/>
      <c r="AY13" s="400">
        <f t="shared" ref="AY13" si="213">AX13/$U13</f>
        <v>0</v>
      </c>
      <c r="AZ13" s="61"/>
      <c r="BA13" s="400">
        <f t="shared" ref="BA13" si="214">AZ13/$U13</f>
        <v>0</v>
      </c>
      <c r="BB13" s="61"/>
      <c r="BC13" s="400">
        <f t="shared" ref="BC13" si="215">BB13/$U13</f>
        <v>0</v>
      </c>
      <c r="BD13" s="61"/>
      <c r="BE13" s="400">
        <f t="shared" ref="BE13" si="216">BD13/$U13</f>
        <v>0</v>
      </c>
      <c r="BF13" s="61"/>
      <c r="BG13" s="400">
        <f t="shared" ref="BG13" si="217">BF13/$U13</f>
        <v>0</v>
      </c>
      <c r="BH13" s="61"/>
      <c r="BI13" s="400">
        <f t="shared" ref="BI13" si="218">BH13/$U13</f>
        <v>0</v>
      </c>
      <c r="BJ13" s="61"/>
      <c r="BK13" s="400">
        <f t="shared" ref="BK13" si="219">BJ13/$U13</f>
        <v>0</v>
      </c>
      <c r="BL13" s="61"/>
      <c r="BM13" s="400">
        <f t="shared" ref="BM13" si="220">BL13/$U13</f>
        <v>0</v>
      </c>
      <c r="BN13" s="38" t="s">
        <v>44</v>
      </c>
      <c r="BR13" s="51"/>
    </row>
    <row r="14" spans="1:70" s="72" customFormat="1" ht="13.5" customHeight="1" thickBot="1">
      <c r="A14" s="449" t="s">
        <v>66</v>
      </c>
      <c r="B14" s="449"/>
      <c r="C14" s="62"/>
      <c r="D14" s="63"/>
      <c r="E14" s="64">
        <f t="shared" ref="E14:O14" si="221">SUM(E2:E13)</f>
        <v>68.856000000000009</v>
      </c>
      <c r="F14" s="65">
        <f t="shared" si="221"/>
        <v>68.856000000000009</v>
      </c>
      <c r="G14" s="65">
        <f t="shared" si="221"/>
        <v>68.795000000000002</v>
      </c>
      <c r="H14" s="65">
        <f t="shared" si="221"/>
        <v>68.795000000000002</v>
      </c>
      <c r="I14" s="65">
        <f t="shared" si="221"/>
        <v>68.795000000000002</v>
      </c>
      <c r="J14" s="65">
        <f t="shared" si="221"/>
        <v>68.795000000000002</v>
      </c>
      <c r="K14" s="65">
        <f t="shared" si="221"/>
        <v>68.795000000000002</v>
      </c>
      <c r="L14" s="66">
        <f t="shared" si="221"/>
        <v>68.795000000000002</v>
      </c>
      <c r="M14" s="67">
        <f t="shared" si="221"/>
        <v>68.795000000000002</v>
      </c>
      <c r="N14" s="67">
        <f t="shared" si="221"/>
        <v>68.795000000000002</v>
      </c>
      <c r="O14" s="68">
        <f t="shared" si="221"/>
        <v>68.795000000000002</v>
      </c>
      <c r="P14" s="68">
        <v>68.795000000000002</v>
      </c>
      <c r="Q14" s="68">
        <f>SUM(Q2:Q13)</f>
        <v>69.995000000000005</v>
      </c>
      <c r="R14" s="68">
        <f>SUM(R2:R13)</f>
        <v>69.995000000000005</v>
      </c>
      <c r="S14" s="68">
        <f>SUM(S2:S13)</f>
        <v>69.995000000000005</v>
      </c>
      <c r="T14" s="68">
        <v>69.995000000000005</v>
      </c>
      <c r="U14" s="68">
        <v>69.995000000000005</v>
      </c>
      <c r="V14" s="69">
        <f>SUM(V2:V13)</f>
        <v>27.704000000000001</v>
      </c>
      <c r="W14" s="36">
        <f t="shared" ref="W14:BM18" si="222">V14/$T14</f>
        <v>0.3957996999785699</v>
      </c>
      <c r="X14" s="69">
        <f>SUM(X2:X13)</f>
        <v>47.342999999999989</v>
      </c>
      <c r="Y14" s="400">
        <f t="shared" si="222"/>
        <v>0.67637688406314722</v>
      </c>
      <c r="Z14" s="69">
        <f>SUM(Z2:Z13)</f>
        <v>0</v>
      </c>
      <c r="AA14" s="400">
        <f t="shared" si="222"/>
        <v>0</v>
      </c>
      <c r="AB14" s="69">
        <f>SUM(AB2:AB13)</f>
        <v>0</v>
      </c>
      <c r="AC14" s="400">
        <f t="shared" si="222"/>
        <v>0</v>
      </c>
      <c r="AD14" s="69">
        <f>SUM(AD2:AD13)</f>
        <v>0</v>
      </c>
      <c r="AE14" s="400">
        <f t="shared" si="222"/>
        <v>0</v>
      </c>
      <c r="AF14" s="69">
        <f>SUM(AF2:AF13)</f>
        <v>0</v>
      </c>
      <c r="AG14" s="400">
        <f t="shared" si="222"/>
        <v>0</v>
      </c>
      <c r="AH14" s="69">
        <f>SUM(AH2:AH13)</f>
        <v>0</v>
      </c>
      <c r="AI14" s="400">
        <f t="shared" si="222"/>
        <v>0</v>
      </c>
      <c r="AJ14" s="69">
        <f>SUM(AJ2:AJ13)</f>
        <v>0</v>
      </c>
      <c r="AK14" s="400">
        <f t="shared" si="222"/>
        <v>0</v>
      </c>
      <c r="AL14" s="69">
        <f>SUM(AL2:AL13)</f>
        <v>0</v>
      </c>
      <c r="AM14" s="400">
        <f t="shared" si="222"/>
        <v>0</v>
      </c>
      <c r="AN14" s="69">
        <f>SUM(AN2:AN13)</f>
        <v>0</v>
      </c>
      <c r="AO14" s="400">
        <f t="shared" si="222"/>
        <v>0</v>
      </c>
      <c r="AP14" s="69">
        <f>SUM(AP2:AP13)</f>
        <v>0</v>
      </c>
      <c r="AQ14" s="400">
        <f t="shared" si="222"/>
        <v>0</v>
      </c>
      <c r="AR14" s="69">
        <f>SUM(AR2:AR13)</f>
        <v>0</v>
      </c>
      <c r="AS14" s="400">
        <f t="shared" si="222"/>
        <v>0</v>
      </c>
      <c r="AT14" s="69">
        <f>SUM(AT2:AT13)</f>
        <v>0</v>
      </c>
      <c r="AU14" s="400">
        <f t="shared" si="222"/>
        <v>0</v>
      </c>
      <c r="AV14" s="69">
        <f>SUM(AV2:AV13)</f>
        <v>0</v>
      </c>
      <c r="AW14" s="400">
        <f t="shared" si="222"/>
        <v>0</v>
      </c>
      <c r="AX14" s="69">
        <f>SUM(AX2:AX13)</f>
        <v>0</v>
      </c>
      <c r="AY14" s="400">
        <f t="shared" si="222"/>
        <v>0</v>
      </c>
      <c r="AZ14" s="69">
        <f>SUM(AZ2:AZ13)</f>
        <v>0</v>
      </c>
      <c r="BA14" s="400">
        <f t="shared" si="222"/>
        <v>0</v>
      </c>
      <c r="BB14" s="69">
        <f>SUM(BB2:BB13)</f>
        <v>0</v>
      </c>
      <c r="BC14" s="400">
        <f t="shared" si="222"/>
        <v>0</v>
      </c>
      <c r="BD14" s="69">
        <f>SUM(BD2:BD13)</f>
        <v>0</v>
      </c>
      <c r="BE14" s="400">
        <f t="shared" si="222"/>
        <v>0</v>
      </c>
      <c r="BF14" s="69">
        <f>SUM(BF2:BF13)</f>
        <v>0</v>
      </c>
      <c r="BG14" s="400">
        <f t="shared" si="222"/>
        <v>0</v>
      </c>
      <c r="BH14" s="69">
        <f>SUM(BH2:BH13)</f>
        <v>0</v>
      </c>
      <c r="BI14" s="400">
        <f t="shared" si="222"/>
        <v>0</v>
      </c>
      <c r="BJ14" s="69">
        <f>SUM(BJ2:BJ13)</f>
        <v>0</v>
      </c>
      <c r="BK14" s="400">
        <f t="shared" si="222"/>
        <v>0</v>
      </c>
      <c r="BL14" s="69">
        <f>SUM(BL2:BL13)</f>
        <v>0</v>
      </c>
      <c r="BM14" s="400">
        <f t="shared" si="222"/>
        <v>0</v>
      </c>
      <c r="BN14" s="70"/>
      <c r="BO14" s="71"/>
      <c r="BR14" s="51"/>
    </row>
    <row r="15" spans="1:70" ht="6.75" customHeight="1" thickBot="1">
      <c r="A15" s="73"/>
      <c r="B15" s="73"/>
      <c r="C15" s="74"/>
      <c r="D15" s="75"/>
      <c r="E15" s="76"/>
      <c r="F15" s="76"/>
      <c r="G15" s="76"/>
      <c r="H15" s="76"/>
      <c r="I15" s="76"/>
      <c r="J15" s="76"/>
      <c r="K15" s="76"/>
      <c r="L15" s="76"/>
      <c r="M15" s="77"/>
      <c r="N15" s="77"/>
      <c r="O15" s="78"/>
      <c r="P15" s="78"/>
      <c r="Q15" s="78"/>
      <c r="R15" s="78"/>
      <c r="S15" s="78"/>
      <c r="T15" s="79"/>
      <c r="U15" s="79"/>
      <c r="V15" s="80"/>
      <c r="W15" s="81"/>
      <c r="X15" s="80"/>
      <c r="Y15" s="81"/>
      <c r="Z15" s="80"/>
      <c r="AA15" s="81"/>
      <c r="AB15" s="80"/>
      <c r="AC15" s="81"/>
      <c r="AD15" s="80"/>
      <c r="AE15" s="81"/>
      <c r="AF15" s="80"/>
      <c r="AG15" s="81"/>
      <c r="AH15" s="80"/>
      <c r="AI15" s="81"/>
      <c r="AJ15" s="80"/>
      <c r="AK15" s="81"/>
      <c r="AL15" s="80"/>
      <c r="AM15" s="81"/>
      <c r="AN15" s="80"/>
      <c r="AO15" s="81"/>
      <c r="AP15" s="80"/>
      <c r="AQ15" s="81"/>
      <c r="AR15" s="80"/>
      <c r="AS15" s="81"/>
      <c r="AT15" s="80"/>
      <c r="AU15" s="81"/>
      <c r="AV15" s="80"/>
      <c r="AW15" s="81"/>
      <c r="AX15" s="80"/>
      <c r="AY15" s="81"/>
      <c r="AZ15" s="80"/>
      <c r="BA15" s="81"/>
      <c r="BB15" s="80"/>
      <c r="BC15" s="81"/>
      <c r="BD15" s="80"/>
      <c r="BE15" s="81"/>
      <c r="BF15" s="80"/>
      <c r="BG15" s="81"/>
      <c r="BH15" s="80"/>
      <c r="BI15" s="81"/>
      <c r="BJ15" s="80"/>
      <c r="BK15" s="81"/>
      <c r="BL15" s="80"/>
      <c r="BM15" s="81"/>
      <c r="BN15" s="82"/>
      <c r="BR15" s="51"/>
    </row>
    <row r="16" spans="1:70" s="72" customFormat="1" ht="13.5" thickBot="1">
      <c r="A16" s="83" t="s">
        <v>67</v>
      </c>
      <c r="B16" s="84" t="s">
        <v>68</v>
      </c>
      <c r="C16" s="85">
        <v>1</v>
      </c>
      <c r="D16" s="86" t="s">
        <v>67</v>
      </c>
      <c r="E16" s="64">
        <v>24.2</v>
      </c>
      <c r="F16" s="65">
        <v>24.2</v>
      </c>
      <c r="G16" s="65">
        <v>24.2</v>
      </c>
      <c r="H16" s="65">
        <v>24.2</v>
      </c>
      <c r="I16" s="65">
        <v>24.2</v>
      </c>
      <c r="J16" s="65">
        <v>24.2</v>
      </c>
      <c r="K16" s="87">
        <v>21.17</v>
      </c>
      <c r="L16" s="88">
        <v>21.17</v>
      </c>
      <c r="M16" s="89">
        <v>21.17</v>
      </c>
      <c r="N16" s="89">
        <v>21.2</v>
      </c>
      <c r="O16" s="90">
        <v>21.2</v>
      </c>
      <c r="P16" s="90">
        <v>21.2</v>
      </c>
      <c r="Q16" s="90">
        <v>21.2</v>
      </c>
      <c r="R16" s="90">
        <v>21.2</v>
      </c>
      <c r="S16" s="90">
        <v>21.2</v>
      </c>
      <c r="T16" s="90">
        <v>21.2</v>
      </c>
      <c r="U16" s="90">
        <v>21.2</v>
      </c>
      <c r="V16" s="399">
        <f>8.4+7.33</f>
        <v>15.73</v>
      </c>
      <c r="W16" s="400">
        <f t="shared" si="222"/>
        <v>0.74198113207547178</v>
      </c>
      <c r="X16" s="399">
        <f>8.15+11.06</f>
        <v>19.21</v>
      </c>
      <c r="Y16" s="400">
        <f t="shared" si="222"/>
        <v>0.90613207547169816</v>
      </c>
      <c r="Z16" s="399"/>
      <c r="AA16" s="400">
        <f t="shared" si="222"/>
        <v>0</v>
      </c>
      <c r="AB16" s="399"/>
      <c r="AC16" s="400">
        <f t="shared" si="222"/>
        <v>0</v>
      </c>
      <c r="AD16" s="399"/>
      <c r="AE16" s="400">
        <f t="shared" si="222"/>
        <v>0</v>
      </c>
      <c r="AF16" s="399"/>
      <c r="AG16" s="400">
        <f t="shared" si="222"/>
        <v>0</v>
      </c>
      <c r="AH16" s="399"/>
      <c r="AI16" s="400">
        <f t="shared" si="222"/>
        <v>0</v>
      </c>
      <c r="AJ16" s="399"/>
      <c r="AK16" s="400">
        <f t="shared" si="222"/>
        <v>0</v>
      </c>
      <c r="AL16" s="399"/>
      <c r="AM16" s="400">
        <f t="shared" si="222"/>
        <v>0</v>
      </c>
      <c r="AN16" s="399"/>
      <c r="AO16" s="400">
        <f t="shared" si="222"/>
        <v>0</v>
      </c>
      <c r="AP16" s="399"/>
      <c r="AQ16" s="400">
        <f t="shared" si="222"/>
        <v>0</v>
      </c>
      <c r="AR16" s="399"/>
      <c r="AS16" s="400">
        <f t="shared" si="222"/>
        <v>0</v>
      </c>
      <c r="AT16" s="399"/>
      <c r="AU16" s="400">
        <f t="shared" si="222"/>
        <v>0</v>
      </c>
      <c r="AV16" s="399"/>
      <c r="AW16" s="400">
        <f t="shared" si="222"/>
        <v>0</v>
      </c>
      <c r="AX16" s="399"/>
      <c r="AY16" s="400">
        <f t="shared" si="222"/>
        <v>0</v>
      </c>
      <c r="AZ16" s="399"/>
      <c r="BA16" s="400">
        <f t="shared" si="222"/>
        <v>0</v>
      </c>
      <c r="BB16" s="399"/>
      <c r="BC16" s="400">
        <f t="shared" si="222"/>
        <v>0</v>
      </c>
      <c r="BD16" s="399"/>
      <c r="BE16" s="400">
        <f t="shared" si="222"/>
        <v>0</v>
      </c>
      <c r="BF16" s="399"/>
      <c r="BG16" s="400">
        <f t="shared" si="222"/>
        <v>0</v>
      </c>
      <c r="BH16" s="399"/>
      <c r="BI16" s="400">
        <f t="shared" si="222"/>
        <v>0</v>
      </c>
      <c r="BJ16" s="399"/>
      <c r="BK16" s="400">
        <f t="shared" si="222"/>
        <v>0</v>
      </c>
      <c r="BL16" s="91"/>
      <c r="BM16" s="400">
        <f t="shared" si="222"/>
        <v>0</v>
      </c>
      <c r="BN16" s="38" t="s">
        <v>69</v>
      </c>
      <c r="BO16" s="12"/>
      <c r="BR16" s="51"/>
    </row>
    <row r="17" spans="1:70" ht="6.75" customHeight="1" thickBot="1">
      <c r="A17" s="92"/>
      <c r="B17" s="92"/>
      <c r="C17" s="93"/>
      <c r="D17" s="94"/>
      <c r="E17" s="95"/>
      <c r="F17" s="95"/>
      <c r="G17" s="95"/>
      <c r="H17" s="95"/>
      <c r="I17" s="95"/>
      <c r="J17" s="95"/>
      <c r="K17" s="95"/>
      <c r="L17" s="95"/>
      <c r="M17" s="77"/>
      <c r="N17" s="77"/>
      <c r="O17" s="78"/>
      <c r="P17" s="78"/>
      <c r="Q17" s="78"/>
      <c r="R17" s="78"/>
      <c r="S17" s="78"/>
      <c r="T17" s="79"/>
      <c r="U17" s="79"/>
      <c r="V17" s="80"/>
      <c r="W17" s="81"/>
      <c r="X17" s="80"/>
      <c r="Y17" s="81"/>
      <c r="Z17" s="80"/>
      <c r="AA17" s="81"/>
      <c r="AB17" s="80"/>
      <c r="AC17" s="81"/>
      <c r="AD17" s="80"/>
      <c r="AE17" s="81"/>
      <c r="AF17" s="80"/>
      <c r="AG17" s="81"/>
      <c r="AH17" s="80"/>
      <c r="AI17" s="81"/>
      <c r="AJ17" s="80"/>
      <c r="AK17" s="81"/>
      <c r="AL17" s="80"/>
      <c r="AM17" s="81"/>
      <c r="AN17" s="80"/>
      <c r="AO17" s="81"/>
      <c r="AP17" s="80"/>
      <c r="AQ17" s="81"/>
      <c r="AR17" s="80"/>
      <c r="AS17" s="81"/>
      <c r="AT17" s="80"/>
      <c r="AU17" s="81"/>
      <c r="AV17" s="80"/>
      <c r="AW17" s="81"/>
      <c r="AX17" s="80"/>
      <c r="AY17" s="81"/>
      <c r="AZ17" s="80"/>
      <c r="BA17" s="81"/>
      <c r="BB17" s="80"/>
      <c r="BC17" s="81"/>
      <c r="BD17" s="80"/>
      <c r="BE17" s="81"/>
      <c r="BF17" s="80"/>
      <c r="BG17" s="81"/>
      <c r="BH17" s="80"/>
      <c r="BI17" s="81"/>
      <c r="BJ17" s="80"/>
      <c r="BK17" s="81"/>
      <c r="BL17" s="80"/>
      <c r="BM17" s="81"/>
      <c r="BN17" s="82"/>
      <c r="BR17" s="51"/>
    </row>
    <row r="18" spans="1:70" s="72" customFormat="1" ht="13.5" thickBot="1">
      <c r="A18" s="96" t="s">
        <v>70</v>
      </c>
      <c r="B18" s="40" t="s">
        <v>71</v>
      </c>
      <c r="C18" s="41">
        <v>2</v>
      </c>
      <c r="D18" s="40" t="s">
        <v>72</v>
      </c>
      <c r="E18" s="65">
        <v>5</v>
      </c>
      <c r="F18" s="65">
        <v>5</v>
      </c>
      <c r="G18" s="65">
        <v>5</v>
      </c>
      <c r="H18" s="65">
        <v>5</v>
      </c>
      <c r="I18" s="65">
        <v>5</v>
      </c>
      <c r="J18" s="65">
        <v>5</v>
      </c>
      <c r="K18" s="65">
        <v>5</v>
      </c>
      <c r="L18" s="66">
        <v>5</v>
      </c>
      <c r="M18" s="97">
        <v>5</v>
      </c>
      <c r="N18" s="97">
        <v>4.9524999999999997</v>
      </c>
      <c r="O18" s="98">
        <v>4.9524999999999997</v>
      </c>
      <c r="P18" s="98">
        <v>4.9524999999999997</v>
      </c>
      <c r="Q18" s="98">
        <v>4.9524999999999997</v>
      </c>
      <c r="R18" s="98">
        <v>4.9524999999999997</v>
      </c>
      <c r="S18" s="99">
        <v>4.992</v>
      </c>
      <c r="T18" s="100">
        <v>4.992</v>
      </c>
      <c r="U18" s="100">
        <v>4.992</v>
      </c>
      <c r="V18" s="399">
        <v>3.919</v>
      </c>
      <c r="W18" s="400">
        <f t="shared" si="222"/>
        <v>0.78505608974358976</v>
      </c>
      <c r="X18" s="399">
        <v>4.9489999999999998</v>
      </c>
      <c r="Y18" s="400">
        <f t="shared" si="222"/>
        <v>0.99138621794871795</v>
      </c>
      <c r="Z18" s="399"/>
      <c r="AA18" s="400">
        <f t="shared" si="222"/>
        <v>0</v>
      </c>
      <c r="AB18" s="399"/>
      <c r="AC18" s="400">
        <f t="shared" si="222"/>
        <v>0</v>
      </c>
      <c r="AD18" s="399"/>
      <c r="AE18" s="400">
        <f t="shared" si="222"/>
        <v>0</v>
      </c>
      <c r="AF18" s="399"/>
      <c r="AG18" s="400">
        <f t="shared" si="222"/>
        <v>0</v>
      </c>
      <c r="AH18" s="399"/>
      <c r="AI18" s="400">
        <f t="shared" si="222"/>
        <v>0</v>
      </c>
      <c r="AJ18" s="399"/>
      <c r="AK18" s="400">
        <f t="shared" si="222"/>
        <v>0</v>
      </c>
      <c r="AL18" s="399"/>
      <c r="AM18" s="400">
        <f t="shared" si="222"/>
        <v>0</v>
      </c>
      <c r="AN18" s="399"/>
      <c r="AO18" s="400">
        <f t="shared" si="222"/>
        <v>0</v>
      </c>
      <c r="AP18" s="399"/>
      <c r="AQ18" s="400">
        <f t="shared" si="222"/>
        <v>0</v>
      </c>
      <c r="AR18" s="399"/>
      <c r="AS18" s="400">
        <f t="shared" si="222"/>
        <v>0</v>
      </c>
      <c r="AT18" s="399"/>
      <c r="AU18" s="400">
        <f t="shared" si="222"/>
        <v>0</v>
      </c>
      <c r="AV18" s="399"/>
      <c r="AW18" s="400">
        <f t="shared" si="222"/>
        <v>0</v>
      </c>
      <c r="AX18" s="399"/>
      <c r="AY18" s="400">
        <f t="shared" si="222"/>
        <v>0</v>
      </c>
      <c r="AZ18" s="399"/>
      <c r="BA18" s="400">
        <f t="shared" si="222"/>
        <v>0</v>
      </c>
      <c r="BB18" s="399"/>
      <c r="BC18" s="400">
        <f t="shared" si="222"/>
        <v>0</v>
      </c>
      <c r="BD18" s="399"/>
      <c r="BE18" s="400">
        <f t="shared" si="222"/>
        <v>0</v>
      </c>
      <c r="BF18" s="399"/>
      <c r="BG18" s="400">
        <f t="shared" si="222"/>
        <v>0</v>
      </c>
      <c r="BH18" s="399"/>
      <c r="BI18" s="400">
        <f t="shared" si="222"/>
        <v>0</v>
      </c>
      <c r="BJ18" s="399"/>
      <c r="BK18" s="400">
        <f t="shared" si="222"/>
        <v>0</v>
      </c>
      <c r="BL18" s="91"/>
      <c r="BM18" s="400">
        <f t="shared" si="222"/>
        <v>0</v>
      </c>
      <c r="BN18" s="101" t="s">
        <v>73</v>
      </c>
      <c r="BO18" s="71"/>
      <c r="BR18" s="51"/>
    </row>
    <row r="19" spans="1:70" ht="25.5" customHeight="1" thickBot="1">
      <c r="A19" s="102"/>
      <c r="B19" s="102"/>
      <c r="C19" s="103"/>
      <c r="D19" s="104"/>
      <c r="E19" s="95"/>
      <c r="F19" s="95"/>
      <c r="G19" s="95"/>
      <c r="H19" s="95"/>
      <c r="I19" s="95"/>
      <c r="J19" s="95"/>
      <c r="K19" s="95"/>
      <c r="L19" s="105"/>
      <c r="M19" s="106"/>
      <c r="N19" s="106"/>
      <c r="O19" s="107"/>
      <c r="P19" s="107"/>
      <c r="Q19" s="107"/>
      <c r="R19" s="107"/>
      <c r="S19" s="107"/>
      <c r="T19" s="108"/>
      <c r="U19" s="108"/>
      <c r="V19" s="80"/>
      <c r="W19" s="81"/>
      <c r="X19" s="80"/>
      <c r="Y19" s="81"/>
      <c r="Z19" s="80"/>
      <c r="AA19" s="81"/>
      <c r="AB19" s="80"/>
      <c r="AC19" s="81"/>
      <c r="AD19" s="80"/>
      <c r="AE19" s="81"/>
      <c r="AF19" s="80"/>
      <c r="AG19" s="81"/>
      <c r="AH19" s="80"/>
      <c r="AI19" s="81"/>
      <c r="AJ19" s="80"/>
      <c r="AK19" s="81"/>
      <c r="AL19" s="80"/>
      <c r="AM19" s="81"/>
      <c r="AN19" s="80"/>
      <c r="AO19" s="81"/>
      <c r="AP19" s="80"/>
      <c r="AQ19" s="81"/>
      <c r="AR19" s="80"/>
      <c r="AS19" s="81"/>
      <c r="AT19" s="80"/>
      <c r="AU19" s="81"/>
      <c r="AV19" s="80"/>
      <c r="AW19" s="81"/>
      <c r="AX19" s="80"/>
      <c r="AY19" s="81"/>
      <c r="AZ19" s="80"/>
      <c r="BA19" s="81"/>
      <c r="BB19" s="80"/>
      <c r="BC19" s="81"/>
      <c r="BD19" s="80"/>
      <c r="BE19" s="81"/>
      <c r="BF19" s="80"/>
      <c r="BG19" s="81"/>
      <c r="BH19" s="80"/>
      <c r="BI19" s="81"/>
      <c r="BJ19" s="80"/>
      <c r="BK19" s="81"/>
      <c r="BL19" s="80"/>
      <c r="BM19" s="81"/>
      <c r="BN19" s="82"/>
      <c r="BR19" s="51"/>
    </row>
    <row r="20" spans="1:70">
      <c r="A20" s="40" t="s">
        <v>74</v>
      </c>
      <c r="B20" s="40" t="s">
        <v>75</v>
      </c>
      <c r="C20" s="41">
        <v>9</v>
      </c>
      <c r="D20" s="40" t="s">
        <v>76</v>
      </c>
      <c r="E20" s="44">
        <v>2</v>
      </c>
      <c r="F20" s="44">
        <v>2</v>
      </c>
      <c r="G20" s="44">
        <v>2</v>
      </c>
      <c r="H20" s="44">
        <v>2</v>
      </c>
      <c r="I20" s="44">
        <v>2</v>
      </c>
      <c r="J20" s="44">
        <v>2</v>
      </c>
      <c r="K20" s="109">
        <v>2</v>
      </c>
      <c r="L20" s="110">
        <v>2</v>
      </c>
      <c r="M20" s="111">
        <v>2</v>
      </c>
      <c r="N20" s="111">
        <v>2</v>
      </c>
      <c r="O20" s="112">
        <v>2</v>
      </c>
      <c r="P20" s="112">
        <v>2</v>
      </c>
      <c r="Q20" s="112">
        <v>2</v>
      </c>
      <c r="R20" s="112">
        <v>2</v>
      </c>
      <c r="S20" s="112">
        <v>2</v>
      </c>
      <c r="T20" s="112">
        <v>2</v>
      </c>
      <c r="U20" s="112">
        <v>2</v>
      </c>
      <c r="V20" s="113">
        <v>0.51400000000000001</v>
      </c>
      <c r="W20" s="400">
        <f t="shared" ref="W20:Y60" si="223">V20/$U20</f>
        <v>0.25700000000000001</v>
      </c>
      <c r="X20" s="113">
        <v>0.84699999999999998</v>
      </c>
      <c r="Y20" s="400">
        <f t="shared" si="223"/>
        <v>0.42349999999999999</v>
      </c>
      <c r="Z20" s="113"/>
      <c r="AA20" s="400">
        <f t="shared" ref="AA20" si="224">Z20/$U20</f>
        <v>0</v>
      </c>
      <c r="AB20" s="113"/>
      <c r="AC20" s="400">
        <f t="shared" ref="AC20" si="225">AB20/$U20</f>
        <v>0</v>
      </c>
      <c r="AD20" s="113"/>
      <c r="AE20" s="400">
        <f t="shared" ref="AE20" si="226">AD20/$U20</f>
        <v>0</v>
      </c>
      <c r="AF20" s="113"/>
      <c r="AG20" s="400">
        <f t="shared" ref="AG20" si="227">AF20/$U20</f>
        <v>0</v>
      </c>
      <c r="AH20" s="113"/>
      <c r="AI20" s="400">
        <f t="shared" ref="AI20" si="228">AH20/$U20</f>
        <v>0</v>
      </c>
      <c r="AJ20" s="113"/>
      <c r="AK20" s="400">
        <f t="shared" ref="AK20" si="229">AJ20/$U20</f>
        <v>0</v>
      </c>
      <c r="AL20" s="113"/>
      <c r="AM20" s="400">
        <f t="shared" ref="AM20" si="230">AL20/$U20</f>
        <v>0</v>
      </c>
      <c r="AN20" s="113"/>
      <c r="AO20" s="400">
        <f t="shared" ref="AO20" si="231">AN20/$U20</f>
        <v>0</v>
      </c>
      <c r="AP20" s="113"/>
      <c r="AQ20" s="400">
        <f t="shared" ref="AQ20" si="232">AP20/$U20</f>
        <v>0</v>
      </c>
      <c r="AR20" s="113"/>
      <c r="AS20" s="400">
        <f t="shared" ref="AS20" si="233">AR20/$U20</f>
        <v>0</v>
      </c>
      <c r="AT20" s="113"/>
      <c r="AU20" s="400">
        <f t="shared" ref="AU20" si="234">AT20/$U20</f>
        <v>0</v>
      </c>
      <c r="AV20" s="113"/>
      <c r="AW20" s="400">
        <f t="shared" ref="AW20" si="235">AV20/$U20</f>
        <v>0</v>
      </c>
      <c r="AX20" s="113"/>
      <c r="AY20" s="400">
        <f t="shared" ref="AY20" si="236">AX20/$U20</f>
        <v>0</v>
      </c>
      <c r="AZ20" s="113"/>
      <c r="BA20" s="400">
        <f t="shared" ref="BA20" si="237">AZ20/$U20</f>
        <v>0</v>
      </c>
      <c r="BB20" s="113"/>
      <c r="BC20" s="400">
        <f t="shared" ref="BC20" si="238">BB20/$U20</f>
        <v>0</v>
      </c>
      <c r="BD20" s="113"/>
      <c r="BE20" s="400">
        <f t="shared" ref="BE20" si="239">BD20/$U20</f>
        <v>0</v>
      </c>
      <c r="BF20" s="113"/>
      <c r="BG20" s="400">
        <f t="shared" ref="BG20" si="240">BF20/$U20</f>
        <v>0</v>
      </c>
      <c r="BH20" s="113"/>
      <c r="BI20" s="400">
        <f t="shared" ref="BI20" si="241">BH20/$U20</f>
        <v>0</v>
      </c>
      <c r="BJ20" s="113"/>
      <c r="BK20" s="400">
        <f t="shared" ref="BK20" si="242">BJ20/$U20</f>
        <v>0</v>
      </c>
      <c r="BL20" s="113"/>
      <c r="BM20" s="400">
        <f t="shared" ref="BM20" si="243">BL20/$U20</f>
        <v>0</v>
      </c>
      <c r="BN20" s="38" t="s">
        <v>77</v>
      </c>
      <c r="BR20" s="51"/>
    </row>
    <row r="21" spans="1:70" ht="12" customHeight="1">
      <c r="A21" s="40" t="s">
        <v>74</v>
      </c>
      <c r="B21" s="40" t="s">
        <v>78</v>
      </c>
      <c r="C21" s="41">
        <v>23</v>
      </c>
      <c r="D21" s="40" t="s">
        <v>79</v>
      </c>
      <c r="E21" s="44">
        <v>3</v>
      </c>
      <c r="F21" s="44">
        <v>3</v>
      </c>
      <c r="G21" s="44">
        <v>3</v>
      </c>
      <c r="H21" s="44">
        <v>3</v>
      </c>
      <c r="I21" s="44">
        <v>3</v>
      </c>
      <c r="J21" s="44">
        <v>3</v>
      </c>
      <c r="K21" s="109">
        <v>3</v>
      </c>
      <c r="L21" s="110">
        <v>3</v>
      </c>
      <c r="M21" s="114">
        <v>3.45</v>
      </c>
      <c r="N21" s="114">
        <v>3.41</v>
      </c>
      <c r="O21" s="115">
        <v>3.41</v>
      </c>
      <c r="P21" s="115">
        <v>3.41</v>
      </c>
      <c r="Q21" s="115">
        <v>3.41</v>
      </c>
      <c r="R21" s="115">
        <v>3.41</v>
      </c>
      <c r="S21" s="115">
        <v>3.41</v>
      </c>
      <c r="T21" s="115">
        <v>3.41</v>
      </c>
      <c r="U21" s="434">
        <v>3.41</v>
      </c>
      <c r="V21" s="397">
        <v>1.9770000000000001</v>
      </c>
      <c r="W21" s="400">
        <f t="shared" si="223"/>
        <v>0.5797653958944281</v>
      </c>
      <c r="X21" s="397">
        <v>3.0289999999999999</v>
      </c>
      <c r="Y21" s="400">
        <f t="shared" si="223"/>
        <v>0.88826979472140755</v>
      </c>
      <c r="Z21" s="397"/>
      <c r="AA21" s="400">
        <f t="shared" ref="AA21" si="244">Z21/$U21</f>
        <v>0</v>
      </c>
      <c r="AB21" s="397"/>
      <c r="AC21" s="400">
        <f t="shared" ref="AC21" si="245">AB21/$U21</f>
        <v>0</v>
      </c>
      <c r="AD21" s="397"/>
      <c r="AE21" s="400">
        <f t="shared" ref="AE21" si="246">AD21/$U21</f>
        <v>0</v>
      </c>
      <c r="AF21" s="397"/>
      <c r="AG21" s="400">
        <f t="shared" ref="AG21" si="247">AF21/$U21</f>
        <v>0</v>
      </c>
      <c r="AH21" s="397"/>
      <c r="AI21" s="400">
        <f t="shared" ref="AI21" si="248">AH21/$U21</f>
        <v>0</v>
      </c>
      <c r="AJ21" s="397"/>
      <c r="AK21" s="400">
        <f t="shared" ref="AK21" si="249">AJ21/$U21</f>
        <v>0</v>
      </c>
      <c r="AL21" s="397"/>
      <c r="AM21" s="400">
        <f t="shared" ref="AM21" si="250">AL21/$U21</f>
        <v>0</v>
      </c>
      <c r="AN21" s="397"/>
      <c r="AO21" s="400">
        <f t="shared" ref="AO21" si="251">AN21/$U21</f>
        <v>0</v>
      </c>
      <c r="AP21" s="397"/>
      <c r="AQ21" s="400">
        <f t="shared" ref="AQ21" si="252">AP21/$U21</f>
        <v>0</v>
      </c>
      <c r="AR21" s="397"/>
      <c r="AS21" s="400">
        <f t="shared" ref="AS21" si="253">AR21/$U21</f>
        <v>0</v>
      </c>
      <c r="AT21" s="397"/>
      <c r="AU21" s="400">
        <f t="shared" ref="AU21" si="254">AT21/$U21</f>
        <v>0</v>
      </c>
      <c r="AV21" s="397"/>
      <c r="AW21" s="400">
        <f t="shared" ref="AW21" si="255">AV21/$U21</f>
        <v>0</v>
      </c>
      <c r="AX21" s="397"/>
      <c r="AY21" s="400">
        <f t="shared" ref="AY21" si="256">AX21/$U21</f>
        <v>0</v>
      </c>
      <c r="AZ21" s="397"/>
      <c r="BA21" s="400">
        <f t="shared" ref="BA21" si="257">AZ21/$U21</f>
        <v>0</v>
      </c>
      <c r="BB21" s="397"/>
      <c r="BC21" s="400">
        <f t="shared" ref="BC21" si="258">BB21/$U21</f>
        <v>0</v>
      </c>
      <c r="BD21" s="397"/>
      <c r="BE21" s="400">
        <f t="shared" ref="BE21" si="259">BD21/$U21</f>
        <v>0</v>
      </c>
      <c r="BF21" s="397"/>
      <c r="BG21" s="400">
        <f t="shared" ref="BG21" si="260">BF21/$U21</f>
        <v>0</v>
      </c>
      <c r="BH21" s="397"/>
      <c r="BI21" s="400">
        <f t="shared" ref="BI21" si="261">BH21/$U21</f>
        <v>0</v>
      </c>
      <c r="BJ21" s="397"/>
      <c r="BK21" s="400">
        <f t="shared" ref="BK21" si="262">BJ21/$U21</f>
        <v>0</v>
      </c>
      <c r="BL21" s="48"/>
      <c r="BM21" s="400">
        <f t="shared" ref="BM21" si="263">BL21/$U21</f>
        <v>0</v>
      </c>
      <c r="BN21" s="38" t="s">
        <v>44</v>
      </c>
      <c r="BR21" s="51"/>
    </row>
    <row r="22" spans="1:70">
      <c r="A22" s="40" t="s">
        <v>74</v>
      </c>
      <c r="B22" s="40" t="s">
        <v>80</v>
      </c>
      <c r="C22" s="41">
        <v>13</v>
      </c>
      <c r="D22" s="40" t="s">
        <v>81</v>
      </c>
      <c r="E22" s="44">
        <v>2.1</v>
      </c>
      <c r="F22" s="44">
        <v>2.1</v>
      </c>
      <c r="G22" s="44">
        <v>2.1</v>
      </c>
      <c r="H22" s="44">
        <v>2.1</v>
      </c>
      <c r="I22" s="44">
        <v>2.1</v>
      </c>
      <c r="J22" s="44">
        <v>2.1</v>
      </c>
      <c r="K22" s="109">
        <v>2.1</v>
      </c>
      <c r="L22" s="110">
        <v>2.1</v>
      </c>
      <c r="M22" s="114">
        <v>2.1</v>
      </c>
      <c r="N22" s="114">
        <v>2.1</v>
      </c>
      <c r="O22" s="115">
        <v>2.1</v>
      </c>
      <c r="P22" s="115">
        <v>2.1</v>
      </c>
      <c r="Q22" s="115">
        <v>2.1</v>
      </c>
      <c r="R22" s="115">
        <v>2.1</v>
      </c>
      <c r="S22" s="115">
        <v>2.1</v>
      </c>
      <c r="T22" s="115">
        <v>2.1</v>
      </c>
      <c r="U22" s="115">
        <v>2.1</v>
      </c>
      <c r="V22" s="437">
        <v>0.89700000000000002</v>
      </c>
      <c r="W22" s="400">
        <f t="shared" si="223"/>
        <v>0.42714285714285716</v>
      </c>
      <c r="X22" s="397">
        <v>1.171</v>
      </c>
      <c r="Y22" s="400">
        <f t="shared" si="223"/>
        <v>0.55761904761904757</v>
      </c>
      <c r="Z22" s="397"/>
      <c r="AA22" s="400">
        <f t="shared" ref="AA22" si="264">Z22/$U22</f>
        <v>0</v>
      </c>
      <c r="AB22" s="397"/>
      <c r="AC22" s="400">
        <f t="shared" ref="AC22" si="265">AB22/$U22</f>
        <v>0</v>
      </c>
      <c r="AD22" s="397"/>
      <c r="AE22" s="400">
        <f t="shared" ref="AE22" si="266">AD22/$U22</f>
        <v>0</v>
      </c>
      <c r="AF22" s="397"/>
      <c r="AG22" s="400">
        <f t="shared" ref="AG22" si="267">AF22/$U22</f>
        <v>0</v>
      </c>
      <c r="AH22" s="397"/>
      <c r="AI22" s="400">
        <f t="shared" ref="AI22" si="268">AH22/$U22</f>
        <v>0</v>
      </c>
      <c r="AJ22" s="397"/>
      <c r="AK22" s="400">
        <f t="shared" ref="AK22" si="269">AJ22/$U22</f>
        <v>0</v>
      </c>
      <c r="AL22" s="397"/>
      <c r="AM22" s="400">
        <f t="shared" ref="AM22" si="270">AL22/$U22</f>
        <v>0</v>
      </c>
      <c r="AN22" s="397"/>
      <c r="AO22" s="400">
        <f t="shared" ref="AO22" si="271">AN22/$U22</f>
        <v>0</v>
      </c>
      <c r="AP22" s="397"/>
      <c r="AQ22" s="400">
        <f t="shared" ref="AQ22" si="272">AP22/$U22</f>
        <v>0</v>
      </c>
      <c r="AR22" s="397"/>
      <c r="AS22" s="400">
        <f t="shared" ref="AS22" si="273">AR22/$U22</f>
        <v>0</v>
      </c>
      <c r="AT22" s="397"/>
      <c r="AU22" s="400">
        <f t="shared" ref="AU22" si="274">AT22/$U22</f>
        <v>0</v>
      </c>
      <c r="AV22" s="397"/>
      <c r="AW22" s="400">
        <f t="shared" ref="AW22" si="275">AV22/$U22</f>
        <v>0</v>
      </c>
      <c r="AX22" s="397"/>
      <c r="AY22" s="400">
        <f t="shared" ref="AY22" si="276">AX22/$U22</f>
        <v>0</v>
      </c>
      <c r="AZ22" s="397"/>
      <c r="BA22" s="400">
        <f t="shared" ref="BA22" si="277">AZ22/$U22</f>
        <v>0</v>
      </c>
      <c r="BB22" s="397"/>
      <c r="BC22" s="400">
        <f t="shared" ref="BC22" si="278">BB22/$U22</f>
        <v>0</v>
      </c>
      <c r="BD22" s="397"/>
      <c r="BE22" s="400">
        <f t="shared" ref="BE22" si="279">BD22/$U22</f>
        <v>0</v>
      </c>
      <c r="BF22" s="397"/>
      <c r="BG22" s="400">
        <f t="shared" ref="BG22" si="280">BF22/$U22</f>
        <v>0</v>
      </c>
      <c r="BH22" s="397"/>
      <c r="BI22" s="400">
        <f t="shared" ref="BI22" si="281">BH22/$U22</f>
        <v>0</v>
      </c>
      <c r="BJ22" s="397"/>
      <c r="BK22" s="400">
        <f t="shared" ref="BK22" si="282">BJ22/$U22</f>
        <v>0</v>
      </c>
      <c r="BL22" s="48"/>
      <c r="BM22" s="400">
        <f t="shared" ref="BM22" si="283">BL22/$U22</f>
        <v>0</v>
      </c>
      <c r="BN22" s="116" t="s">
        <v>82</v>
      </c>
    </row>
    <row r="23" spans="1:70">
      <c r="A23" s="40" t="s">
        <v>74</v>
      </c>
      <c r="B23" s="40" t="s">
        <v>83</v>
      </c>
      <c r="C23" s="41">
        <v>14</v>
      </c>
      <c r="D23" s="40" t="s">
        <v>84</v>
      </c>
      <c r="E23" s="44">
        <v>4.93</v>
      </c>
      <c r="F23" s="44">
        <v>4.93</v>
      </c>
      <c r="G23" s="44">
        <v>4.93</v>
      </c>
      <c r="H23" s="44">
        <v>4.93</v>
      </c>
      <c r="I23" s="44">
        <v>4.93</v>
      </c>
      <c r="J23" s="44">
        <v>4.93</v>
      </c>
      <c r="K23" s="109">
        <v>4.93</v>
      </c>
      <c r="L23" s="110">
        <v>4.93</v>
      </c>
      <c r="M23" s="114">
        <v>4.93</v>
      </c>
      <c r="N23" s="114">
        <v>4.93</v>
      </c>
      <c r="O23" s="115">
        <v>4.93</v>
      </c>
      <c r="P23" s="115">
        <v>4.93</v>
      </c>
      <c r="Q23" s="115">
        <v>4.93</v>
      </c>
      <c r="R23" s="115">
        <v>4.93</v>
      </c>
      <c r="S23" s="115">
        <v>4.93</v>
      </c>
      <c r="T23" s="115">
        <v>4.93</v>
      </c>
      <c r="U23" s="434">
        <v>4.9400000000000004</v>
      </c>
      <c r="V23" s="397">
        <v>1.36</v>
      </c>
      <c r="W23" s="400">
        <f t="shared" si="223"/>
        <v>0.27530364372469635</v>
      </c>
      <c r="X23" s="397">
        <v>1.68</v>
      </c>
      <c r="Y23" s="400">
        <f t="shared" si="223"/>
        <v>0.34008097165991896</v>
      </c>
      <c r="Z23" s="397"/>
      <c r="AA23" s="400">
        <f t="shared" ref="AA23" si="284">Z23/$U23</f>
        <v>0</v>
      </c>
      <c r="AB23" s="397"/>
      <c r="AC23" s="400">
        <f t="shared" ref="AC23" si="285">AB23/$U23</f>
        <v>0</v>
      </c>
      <c r="AD23" s="397"/>
      <c r="AE23" s="400">
        <f t="shared" ref="AE23" si="286">AD23/$U23</f>
        <v>0</v>
      </c>
      <c r="AF23" s="397"/>
      <c r="AG23" s="400">
        <f t="shared" ref="AG23" si="287">AF23/$U23</f>
        <v>0</v>
      </c>
      <c r="AH23" s="397"/>
      <c r="AI23" s="400">
        <f t="shared" ref="AI23" si="288">AH23/$U23</f>
        <v>0</v>
      </c>
      <c r="AJ23" s="397"/>
      <c r="AK23" s="400">
        <f t="shared" ref="AK23" si="289">AJ23/$U23</f>
        <v>0</v>
      </c>
      <c r="AL23" s="397"/>
      <c r="AM23" s="400">
        <f t="shared" ref="AM23" si="290">AL23/$U23</f>
        <v>0</v>
      </c>
      <c r="AN23" s="397"/>
      <c r="AO23" s="400">
        <f t="shared" ref="AO23" si="291">AN23/$U23</f>
        <v>0</v>
      </c>
      <c r="AP23" s="397"/>
      <c r="AQ23" s="400">
        <f t="shared" ref="AQ23" si="292">AP23/$U23</f>
        <v>0</v>
      </c>
      <c r="AR23" s="397"/>
      <c r="AS23" s="400">
        <f t="shared" ref="AS23" si="293">AR23/$U23</f>
        <v>0</v>
      </c>
      <c r="AT23" s="397"/>
      <c r="AU23" s="400">
        <f t="shared" ref="AU23" si="294">AT23/$U23</f>
        <v>0</v>
      </c>
      <c r="AV23" s="397"/>
      <c r="AW23" s="400">
        <f t="shared" ref="AW23" si="295">AV23/$U23</f>
        <v>0</v>
      </c>
      <c r="AX23" s="397"/>
      <c r="AY23" s="400">
        <f t="shared" ref="AY23" si="296">AX23/$U23</f>
        <v>0</v>
      </c>
      <c r="AZ23" s="397"/>
      <c r="BA23" s="400">
        <f t="shared" ref="BA23" si="297">AZ23/$U23</f>
        <v>0</v>
      </c>
      <c r="BB23" s="397"/>
      <c r="BC23" s="400">
        <f t="shared" ref="BC23" si="298">BB23/$U23</f>
        <v>0</v>
      </c>
      <c r="BD23" s="397"/>
      <c r="BE23" s="400">
        <f t="shared" ref="BE23" si="299">BD23/$U23</f>
        <v>0</v>
      </c>
      <c r="BF23" s="397"/>
      <c r="BG23" s="400">
        <f t="shared" ref="BG23" si="300">BF23/$U23</f>
        <v>0</v>
      </c>
      <c r="BH23" s="397"/>
      <c r="BI23" s="400">
        <f t="shared" ref="BI23" si="301">BH23/$U23</f>
        <v>0</v>
      </c>
      <c r="BJ23" s="397"/>
      <c r="BK23" s="400">
        <f t="shared" ref="BK23" si="302">BJ23/$U23</f>
        <v>0</v>
      </c>
      <c r="BL23" s="48"/>
      <c r="BM23" s="400">
        <f t="shared" ref="BM23" si="303">BL23/$U23</f>
        <v>0</v>
      </c>
      <c r="BN23" s="38" t="s">
        <v>85</v>
      </c>
    </row>
    <row r="24" spans="1:70">
      <c r="A24" s="40" t="s">
        <v>74</v>
      </c>
      <c r="B24" s="40" t="s">
        <v>86</v>
      </c>
      <c r="C24" s="41">
        <v>42</v>
      </c>
      <c r="D24" s="40" t="s">
        <v>87</v>
      </c>
      <c r="E24" s="44">
        <v>33.76</v>
      </c>
      <c r="F24" s="44">
        <v>47.3</v>
      </c>
      <c r="G24" s="44">
        <v>44.6</v>
      </c>
      <c r="H24" s="44">
        <v>44.6</v>
      </c>
      <c r="I24" s="44">
        <v>44.6</v>
      </c>
      <c r="J24" s="44">
        <v>44.6</v>
      </c>
      <c r="K24" s="109">
        <v>44.6</v>
      </c>
      <c r="L24" s="110">
        <v>44.6</v>
      </c>
      <c r="M24" s="114">
        <v>44.6</v>
      </c>
      <c r="N24" s="114">
        <v>44.6</v>
      </c>
      <c r="O24" s="115">
        <v>44.6</v>
      </c>
      <c r="P24" s="115">
        <v>44.6</v>
      </c>
      <c r="Q24" s="115">
        <v>44.6</v>
      </c>
      <c r="R24" s="115">
        <v>44.6</v>
      </c>
      <c r="S24" s="115">
        <v>44.6</v>
      </c>
      <c r="T24" s="115">
        <v>44.6</v>
      </c>
      <c r="U24" s="115">
        <v>44.6</v>
      </c>
      <c r="V24" s="397">
        <v>25.527000000000001</v>
      </c>
      <c r="W24" s="400">
        <f t="shared" si="223"/>
        <v>0.57235426008968615</v>
      </c>
      <c r="X24" s="397">
        <v>29.518999999999998</v>
      </c>
      <c r="Y24" s="400">
        <f t="shared" si="223"/>
        <v>0.66186098654708514</v>
      </c>
      <c r="Z24" s="397"/>
      <c r="AA24" s="400">
        <f t="shared" ref="AA24" si="304">Z24/$U24</f>
        <v>0</v>
      </c>
      <c r="AB24" s="397"/>
      <c r="AC24" s="400">
        <f t="shared" ref="AC24" si="305">AB24/$U24</f>
        <v>0</v>
      </c>
      <c r="AD24" s="397"/>
      <c r="AE24" s="400">
        <f t="shared" ref="AE24" si="306">AD24/$U24</f>
        <v>0</v>
      </c>
      <c r="AF24" s="397"/>
      <c r="AG24" s="400">
        <f t="shared" ref="AG24" si="307">AF24/$U24</f>
        <v>0</v>
      </c>
      <c r="AH24" s="397"/>
      <c r="AI24" s="400">
        <f t="shared" ref="AI24" si="308">AH24/$U24</f>
        <v>0</v>
      </c>
      <c r="AJ24" s="397"/>
      <c r="AK24" s="400">
        <f t="shared" ref="AK24" si="309">AJ24/$U24</f>
        <v>0</v>
      </c>
      <c r="AL24" s="397"/>
      <c r="AM24" s="400">
        <f t="shared" ref="AM24" si="310">AL24/$U24</f>
        <v>0</v>
      </c>
      <c r="AN24" s="397"/>
      <c r="AO24" s="400">
        <f t="shared" ref="AO24" si="311">AN24/$U24</f>
        <v>0</v>
      </c>
      <c r="AP24" s="397"/>
      <c r="AQ24" s="400">
        <f t="shared" ref="AQ24" si="312">AP24/$U24</f>
        <v>0</v>
      </c>
      <c r="AR24" s="397"/>
      <c r="AS24" s="400">
        <f t="shared" ref="AS24" si="313">AR24/$U24</f>
        <v>0</v>
      </c>
      <c r="AT24" s="397"/>
      <c r="AU24" s="400">
        <f t="shared" ref="AU24" si="314">AT24/$U24</f>
        <v>0</v>
      </c>
      <c r="AV24" s="397"/>
      <c r="AW24" s="400">
        <f t="shared" ref="AW24" si="315">AV24/$U24</f>
        <v>0</v>
      </c>
      <c r="AX24" s="397"/>
      <c r="AY24" s="400">
        <f t="shared" ref="AY24" si="316">AX24/$U24</f>
        <v>0</v>
      </c>
      <c r="AZ24" s="397"/>
      <c r="BA24" s="400">
        <f t="shared" ref="BA24" si="317">AZ24/$U24</f>
        <v>0</v>
      </c>
      <c r="BB24" s="397"/>
      <c r="BC24" s="400">
        <f t="shared" ref="BC24" si="318">BB24/$U24</f>
        <v>0</v>
      </c>
      <c r="BD24" s="397"/>
      <c r="BE24" s="400">
        <f t="shared" ref="BE24" si="319">BD24/$U24</f>
        <v>0</v>
      </c>
      <c r="BF24" s="397"/>
      <c r="BG24" s="400">
        <f t="shared" ref="BG24" si="320">BF24/$U24</f>
        <v>0</v>
      </c>
      <c r="BH24" s="397"/>
      <c r="BI24" s="400">
        <f t="shared" ref="BI24" si="321">BH24/$U24</f>
        <v>0</v>
      </c>
      <c r="BJ24" s="397"/>
      <c r="BK24" s="400">
        <f t="shared" ref="BK24" si="322">BJ24/$U24</f>
        <v>0</v>
      </c>
      <c r="BL24" s="48"/>
      <c r="BM24" s="400">
        <f t="shared" ref="BM24" si="323">BL24/$U24</f>
        <v>0</v>
      </c>
      <c r="BN24" s="101" t="s">
        <v>88</v>
      </c>
      <c r="BO24" s="117"/>
    </row>
    <row r="25" spans="1:70">
      <c r="A25" s="40" t="s">
        <v>74</v>
      </c>
      <c r="B25" s="40" t="s">
        <v>89</v>
      </c>
      <c r="C25" s="41">
        <v>30</v>
      </c>
      <c r="D25" s="40" t="s">
        <v>81</v>
      </c>
      <c r="E25" s="44">
        <v>4</v>
      </c>
      <c r="F25" s="44">
        <v>4</v>
      </c>
      <c r="G25" s="44">
        <v>4</v>
      </c>
      <c r="H25" s="44">
        <v>4</v>
      </c>
      <c r="I25" s="44">
        <v>4</v>
      </c>
      <c r="J25" s="44">
        <v>4</v>
      </c>
      <c r="K25" s="109">
        <v>4</v>
      </c>
      <c r="L25" s="110">
        <v>4</v>
      </c>
      <c r="M25" s="114">
        <v>4.0999999999999996</v>
      </c>
      <c r="N25" s="114">
        <v>4.0999999999999996</v>
      </c>
      <c r="O25" s="115">
        <v>4.0999999999999996</v>
      </c>
      <c r="P25" s="115">
        <v>4.0999999999999996</v>
      </c>
      <c r="Q25" s="115">
        <v>4.0999999999999996</v>
      </c>
      <c r="R25" s="115">
        <v>4.0999999999999996</v>
      </c>
      <c r="S25" s="115">
        <v>4.0999999999999996</v>
      </c>
      <c r="T25" s="115">
        <v>4.0999999999999996</v>
      </c>
      <c r="U25" s="115">
        <v>4.0999999999999996</v>
      </c>
      <c r="V25" s="437">
        <v>1.339</v>
      </c>
      <c r="W25" s="400">
        <f t="shared" si="223"/>
        <v>0.32658536585365855</v>
      </c>
      <c r="X25" s="397">
        <v>2.92</v>
      </c>
      <c r="Y25" s="400">
        <f t="shared" si="223"/>
        <v>0.71219512195121959</v>
      </c>
      <c r="Z25" s="397"/>
      <c r="AA25" s="400">
        <f t="shared" ref="AA25" si="324">Z25/$U25</f>
        <v>0</v>
      </c>
      <c r="AB25" s="397"/>
      <c r="AC25" s="400">
        <f t="shared" ref="AC25" si="325">AB25/$U25</f>
        <v>0</v>
      </c>
      <c r="AD25" s="397"/>
      <c r="AE25" s="400">
        <f t="shared" ref="AE25" si="326">AD25/$U25</f>
        <v>0</v>
      </c>
      <c r="AF25" s="397"/>
      <c r="AG25" s="400">
        <f t="shared" ref="AG25" si="327">AF25/$U25</f>
        <v>0</v>
      </c>
      <c r="AH25" s="397"/>
      <c r="AI25" s="400">
        <f t="shared" ref="AI25" si="328">AH25/$U25</f>
        <v>0</v>
      </c>
      <c r="AJ25" s="397"/>
      <c r="AK25" s="400">
        <f t="shared" ref="AK25" si="329">AJ25/$U25</f>
        <v>0</v>
      </c>
      <c r="AL25" s="397"/>
      <c r="AM25" s="400">
        <f t="shared" ref="AM25" si="330">AL25/$U25</f>
        <v>0</v>
      </c>
      <c r="AN25" s="397"/>
      <c r="AO25" s="400">
        <f t="shared" ref="AO25" si="331">AN25/$U25</f>
        <v>0</v>
      </c>
      <c r="AP25" s="397"/>
      <c r="AQ25" s="400">
        <f t="shared" ref="AQ25" si="332">AP25/$U25</f>
        <v>0</v>
      </c>
      <c r="AR25" s="397"/>
      <c r="AS25" s="400">
        <f t="shared" ref="AS25" si="333">AR25/$U25</f>
        <v>0</v>
      </c>
      <c r="AT25" s="397"/>
      <c r="AU25" s="400">
        <f t="shared" ref="AU25" si="334">AT25/$U25</f>
        <v>0</v>
      </c>
      <c r="AV25" s="397"/>
      <c r="AW25" s="400">
        <f t="shared" ref="AW25" si="335">AV25/$U25</f>
        <v>0</v>
      </c>
      <c r="AX25" s="397"/>
      <c r="AY25" s="400">
        <f t="shared" ref="AY25" si="336">AX25/$U25</f>
        <v>0</v>
      </c>
      <c r="AZ25" s="397"/>
      <c r="BA25" s="400">
        <f t="shared" ref="BA25" si="337">AZ25/$U25</f>
        <v>0</v>
      </c>
      <c r="BB25" s="397"/>
      <c r="BC25" s="400">
        <f t="shared" ref="BC25" si="338">BB25/$U25</f>
        <v>0</v>
      </c>
      <c r="BD25" s="397"/>
      <c r="BE25" s="400">
        <f t="shared" ref="BE25" si="339">BD25/$U25</f>
        <v>0</v>
      </c>
      <c r="BF25" s="397"/>
      <c r="BG25" s="400">
        <f t="shared" ref="BG25" si="340">BF25/$U25</f>
        <v>0</v>
      </c>
      <c r="BH25" s="397"/>
      <c r="BI25" s="400">
        <f t="shared" ref="BI25" si="341">BH25/$U25</f>
        <v>0</v>
      </c>
      <c r="BJ25" s="397"/>
      <c r="BK25" s="400">
        <f t="shared" ref="BK25" si="342">BJ25/$U25</f>
        <v>0</v>
      </c>
      <c r="BL25" s="48"/>
      <c r="BM25" s="400">
        <f t="shared" ref="BM25" si="343">BL25/$U25</f>
        <v>0</v>
      </c>
      <c r="BN25" s="116" t="s">
        <v>82</v>
      </c>
    </row>
    <row r="26" spans="1:70">
      <c r="A26" s="40" t="s">
        <v>74</v>
      </c>
      <c r="B26" s="40" t="s">
        <v>90</v>
      </c>
      <c r="C26" s="41">
        <v>11</v>
      </c>
      <c r="D26" s="40" t="s">
        <v>76</v>
      </c>
      <c r="E26" s="44">
        <v>1.87</v>
      </c>
      <c r="F26" s="44">
        <v>1.87</v>
      </c>
      <c r="G26" s="44">
        <v>1.87</v>
      </c>
      <c r="H26" s="44">
        <v>1.87</v>
      </c>
      <c r="I26" s="44">
        <v>1.87</v>
      </c>
      <c r="J26" s="44">
        <v>1.87</v>
      </c>
      <c r="K26" s="109">
        <v>1.87</v>
      </c>
      <c r="L26" s="110">
        <v>1.87</v>
      </c>
      <c r="M26" s="114">
        <v>1.87</v>
      </c>
      <c r="N26" s="114">
        <v>1.87</v>
      </c>
      <c r="O26" s="115">
        <v>1.87</v>
      </c>
      <c r="P26" s="115">
        <v>1.87</v>
      </c>
      <c r="Q26" s="115">
        <v>1.87</v>
      </c>
      <c r="R26" s="115">
        <v>1.87</v>
      </c>
      <c r="S26" s="115">
        <v>1.87</v>
      </c>
      <c r="T26" s="115">
        <v>1.87</v>
      </c>
      <c r="U26" s="115">
        <v>1.87</v>
      </c>
      <c r="V26" s="397">
        <v>1.2889999999999999</v>
      </c>
      <c r="W26" s="400">
        <f t="shared" si="223"/>
        <v>0.68930481283422451</v>
      </c>
      <c r="X26" s="397">
        <v>1.738</v>
      </c>
      <c r="Y26" s="400">
        <f t="shared" si="223"/>
        <v>0.92941176470588227</v>
      </c>
      <c r="Z26" s="397"/>
      <c r="AA26" s="400">
        <f t="shared" ref="AA26" si="344">Z26/$U26</f>
        <v>0</v>
      </c>
      <c r="AB26" s="397"/>
      <c r="AC26" s="400">
        <f t="shared" ref="AC26" si="345">AB26/$U26</f>
        <v>0</v>
      </c>
      <c r="AD26" s="397"/>
      <c r="AE26" s="400">
        <f t="shared" ref="AE26" si="346">AD26/$U26</f>
        <v>0</v>
      </c>
      <c r="AF26" s="397"/>
      <c r="AG26" s="400">
        <f t="shared" ref="AG26" si="347">AF26/$U26</f>
        <v>0</v>
      </c>
      <c r="AH26" s="397"/>
      <c r="AI26" s="400">
        <f t="shared" ref="AI26" si="348">AH26/$U26</f>
        <v>0</v>
      </c>
      <c r="AJ26" s="397"/>
      <c r="AK26" s="400">
        <f t="shared" ref="AK26" si="349">AJ26/$U26</f>
        <v>0</v>
      </c>
      <c r="AL26" s="397"/>
      <c r="AM26" s="400">
        <f t="shared" ref="AM26" si="350">AL26/$U26</f>
        <v>0</v>
      </c>
      <c r="AN26" s="397"/>
      <c r="AO26" s="400">
        <f t="shared" ref="AO26" si="351">AN26/$U26</f>
        <v>0</v>
      </c>
      <c r="AP26" s="397"/>
      <c r="AQ26" s="400">
        <f t="shared" ref="AQ26" si="352">AP26/$U26</f>
        <v>0</v>
      </c>
      <c r="AR26" s="397"/>
      <c r="AS26" s="400">
        <f t="shared" ref="AS26" si="353">AR26/$U26</f>
        <v>0</v>
      </c>
      <c r="AT26" s="397"/>
      <c r="AU26" s="400">
        <f t="shared" ref="AU26" si="354">AT26/$U26</f>
        <v>0</v>
      </c>
      <c r="AV26" s="397"/>
      <c r="AW26" s="400">
        <f t="shared" ref="AW26" si="355">AV26/$U26</f>
        <v>0</v>
      </c>
      <c r="AX26" s="397"/>
      <c r="AY26" s="400">
        <f t="shared" ref="AY26" si="356">AX26/$U26</f>
        <v>0</v>
      </c>
      <c r="AZ26" s="397"/>
      <c r="BA26" s="400">
        <f t="shared" ref="BA26" si="357">AZ26/$U26</f>
        <v>0</v>
      </c>
      <c r="BB26" s="397"/>
      <c r="BC26" s="400">
        <f t="shared" ref="BC26" si="358">BB26/$U26</f>
        <v>0</v>
      </c>
      <c r="BD26" s="397"/>
      <c r="BE26" s="400">
        <f t="shared" ref="BE26" si="359">BD26/$U26</f>
        <v>0</v>
      </c>
      <c r="BF26" s="397"/>
      <c r="BG26" s="400">
        <f t="shared" ref="BG26" si="360">BF26/$U26</f>
        <v>0</v>
      </c>
      <c r="BH26" s="397"/>
      <c r="BI26" s="400">
        <f t="shared" ref="BI26" si="361">BH26/$U26</f>
        <v>0</v>
      </c>
      <c r="BJ26" s="397"/>
      <c r="BK26" s="400">
        <f t="shared" ref="BK26" si="362">BJ26/$U26</f>
        <v>0</v>
      </c>
      <c r="BL26" s="48"/>
      <c r="BM26" s="400">
        <f t="shared" ref="BM26" si="363">BL26/$U26</f>
        <v>0</v>
      </c>
      <c r="BN26" s="38" t="s">
        <v>77</v>
      </c>
    </row>
    <row r="27" spans="1:70">
      <c r="A27" s="40" t="s">
        <v>74</v>
      </c>
      <c r="B27" s="40" t="s">
        <v>91</v>
      </c>
      <c r="C27" s="41">
        <v>24</v>
      </c>
      <c r="D27" s="40" t="s">
        <v>79</v>
      </c>
      <c r="E27" s="44">
        <v>8</v>
      </c>
      <c r="F27" s="44">
        <v>8</v>
      </c>
      <c r="G27" s="44">
        <v>8</v>
      </c>
      <c r="H27" s="44">
        <v>8</v>
      </c>
      <c r="I27" s="44">
        <v>8</v>
      </c>
      <c r="J27" s="44">
        <v>8</v>
      </c>
      <c r="K27" s="109">
        <v>8</v>
      </c>
      <c r="L27" s="110">
        <v>8</v>
      </c>
      <c r="M27" s="114">
        <v>8</v>
      </c>
      <c r="N27" s="114">
        <v>8</v>
      </c>
      <c r="O27" s="115">
        <v>8</v>
      </c>
      <c r="P27" s="115">
        <v>8</v>
      </c>
      <c r="Q27" s="115">
        <v>8</v>
      </c>
      <c r="R27" s="115">
        <v>8</v>
      </c>
      <c r="S27" s="115">
        <v>8</v>
      </c>
      <c r="T27" s="115">
        <v>8</v>
      </c>
      <c r="U27" s="434">
        <v>8</v>
      </c>
      <c r="V27" s="397">
        <v>4.9390000000000001</v>
      </c>
      <c r="W27" s="400">
        <f t="shared" si="223"/>
        <v>0.61737500000000001</v>
      </c>
      <c r="X27" s="397">
        <v>7.694</v>
      </c>
      <c r="Y27" s="400">
        <f t="shared" si="223"/>
        <v>0.96174999999999999</v>
      </c>
      <c r="Z27" s="397"/>
      <c r="AA27" s="400">
        <f t="shared" ref="AA27" si="364">Z27/$U27</f>
        <v>0</v>
      </c>
      <c r="AB27" s="397"/>
      <c r="AC27" s="400">
        <f t="shared" ref="AC27" si="365">AB27/$U27</f>
        <v>0</v>
      </c>
      <c r="AD27" s="397"/>
      <c r="AE27" s="400">
        <f t="shared" ref="AE27" si="366">AD27/$U27</f>
        <v>0</v>
      </c>
      <c r="AF27" s="397"/>
      <c r="AG27" s="400">
        <f t="shared" ref="AG27" si="367">AF27/$U27</f>
        <v>0</v>
      </c>
      <c r="AH27" s="397"/>
      <c r="AI27" s="400">
        <f t="shared" ref="AI27" si="368">AH27/$U27</f>
        <v>0</v>
      </c>
      <c r="AJ27" s="397"/>
      <c r="AK27" s="400">
        <f t="shared" ref="AK27" si="369">AJ27/$U27</f>
        <v>0</v>
      </c>
      <c r="AL27" s="397"/>
      <c r="AM27" s="400">
        <f t="shared" ref="AM27" si="370">AL27/$U27</f>
        <v>0</v>
      </c>
      <c r="AN27" s="397"/>
      <c r="AO27" s="400">
        <f t="shared" ref="AO27" si="371">AN27/$U27</f>
        <v>0</v>
      </c>
      <c r="AP27" s="397"/>
      <c r="AQ27" s="400">
        <f t="shared" ref="AQ27" si="372">AP27/$U27</f>
        <v>0</v>
      </c>
      <c r="AR27" s="397"/>
      <c r="AS27" s="400">
        <f t="shared" ref="AS27" si="373">AR27/$U27</f>
        <v>0</v>
      </c>
      <c r="AT27" s="397"/>
      <c r="AU27" s="400">
        <f t="shared" ref="AU27" si="374">AT27/$U27</f>
        <v>0</v>
      </c>
      <c r="AV27" s="397"/>
      <c r="AW27" s="400">
        <f t="shared" ref="AW27" si="375">AV27/$U27</f>
        <v>0</v>
      </c>
      <c r="AX27" s="397"/>
      <c r="AY27" s="400">
        <f t="shared" ref="AY27" si="376">AX27/$U27</f>
        <v>0</v>
      </c>
      <c r="AZ27" s="397"/>
      <c r="BA27" s="400">
        <f t="shared" ref="BA27" si="377">AZ27/$U27</f>
        <v>0</v>
      </c>
      <c r="BB27" s="397"/>
      <c r="BC27" s="400">
        <f t="shared" ref="BC27" si="378">BB27/$U27</f>
        <v>0</v>
      </c>
      <c r="BD27" s="397"/>
      <c r="BE27" s="400">
        <f t="shared" ref="BE27" si="379">BD27/$U27</f>
        <v>0</v>
      </c>
      <c r="BF27" s="397"/>
      <c r="BG27" s="400">
        <f t="shared" ref="BG27" si="380">BF27/$U27</f>
        <v>0</v>
      </c>
      <c r="BH27" s="397"/>
      <c r="BI27" s="400">
        <f t="shared" ref="BI27" si="381">BH27/$U27</f>
        <v>0</v>
      </c>
      <c r="BJ27" s="397"/>
      <c r="BK27" s="400">
        <f t="shared" ref="BK27" si="382">BJ27/$U27</f>
        <v>0</v>
      </c>
      <c r="BL27" s="48"/>
      <c r="BM27" s="400">
        <f t="shared" ref="BM27" si="383">BL27/$U27</f>
        <v>0</v>
      </c>
      <c r="BN27" s="38" t="s">
        <v>44</v>
      </c>
    </row>
    <row r="28" spans="1:70">
      <c r="A28" s="40" t="s">
        <v>74</v>
      </c>
      <c r="B28" s="40" t="s">
        <v>92</v>
      </c>
      <c r="C28" s="41">
        <v>12</v>
      </c>
      <c r="D28" s="40" t="s">
        <v>93</v>
      </c>
      <c r="E28" s="44">
        <v>4</v>
      </c>
      <c r="F28" s="44">
        <v>4</v>
      </c>
      <c r="G28" s="44">
        <v>4</v>
      </c>
      <c r="H28" s="44">
        <v>4</v>
      </c>
      <c r="I28" s="44">
        <v>4</v>
      </c>
      <c r="J28" s="44">
        <v>4</v>
      </c>
      <c r="K28" s="109">
        <v>4</v>
      </c>
      <c r="L28" s="110">
        <v>4</v>
      </c>
      <c r="M28" s="114">
        <v>4</v>
      </c>
      <c r="N28" s="114">
        <v>4</v>
      </c>
      <c r="O28" s="115">
        <v>4</v>
      </c>
      <c r="P28" s="115">
        <v>4</v>
      </c>
      <c r="Q28" s="115">
        <v>4</v>
      </c>
      <c r="R28" s="115">
        <v>4</v>
      </c>
      <c r="S28" s="115">
        <v>4</v>
      </c>
      <c r="T28" s="115">
        <v>4</v>
      </c>
      <c r="U28" s="115">
        <v>4</v>
      </c>
      <c r="V28" s="397">
        <v>1.865</v>
      </c>
      <c r="W28" s="400">
        <f t="shared" si="223"/>
        <v>0.46625</v>
      </c>
      <c r="X28" s="397">
        <v>2.5</v>
      </c>
      <c r="Y28" s="400">
        <f t="shared" si="223"/>
        <v>0.625</v>
      </c>
      <c r="Z28" s="397"/>
      <c r="AA28" s="400">
        <f t="shared" ref="AA28" si="384">Z28/$U28</f>
        <v>0</v>
      </c>
      <c r="AB28" s="397"/>
      <c r="AC28" s="400">
        <f t="shared" ref="AC28" si="385">AB28/$U28</f>
        <v>0</v>
      </c>
      <c r="AD28" s="397"/>
      <c r="AE28" s="400">
        <f t="shared" ref="AE28" si="386">AD28/$U28</f>
        <v>0</v>
      </c>
      <c r="AF28" s="397"/>
      <c r="AG28" s="400">
        <f t="shared" ref="AG28" si="387">AF28/$U28</f>
        <v>0</v>
      </c>
      <c r="AH28" s="397"/>
      <c r="AI28" s="400">
        <f t="shared" ref="AI28" si="388">AH28/$U28</f>
        <v>0</v>
      </c>
      <c r="AJ28" s="397"/>
      <c r="AK28" s="400">
        <f t="shared" ref="AK28" si="389">AJ28/$U28</f>
        <v>0</v>
      </c>
      <c r="AL28" s="397"/>
      <c r="AM28" s="400">
        <f t="shared" ref="AM28" si="390">AL28/$U28</f>
        <v>0</v>
      </c>
      <c r="AN28" s="397"/>
      <c r="AO28" s="400">
        <f t="shared" ref="AO28" si="391">AN28/$U28</f>
        <v>0</v>
      </c>
      <c r="AP28" s="397"/>
      <c r="AQ28" s="400">
        <f t="shared" ref="AQ28" si="392">AP28/$U28</f>
        <v>0</v>
      </c>
      <c r="AR28" s="397"/>
      <c r="AS28" s="400">
        <f t="shared" ref="AS28" si="393">AR28/$U28</f>
        <v>0</v>
      </c>
      <c r="AT28" s="397"/>
      <c r="AU28" s="400">
        <f t="shared" ref="AU28" si="394">AT28/$U28</f>
        <v>0</v>
      </c>
      <c r="AV28" s="397"/>
      <c r="AW28" s="400">
        <f t="shared" ref="AW28" si="395">AV28/$U28</f>
        <v>0</v>
      </c>
      <c r="AX28" s="397"/>
      <c r="AY28" s="400">
        <f t="shared" ref="AY28" si="396">AX28/$U28</f>
        <v>0</v>
      </c>
      <c r="AZ28" s="397"/>
      <c r="BA28" s="400">
        <f t="shared" ref="BA28" si="397">AZ28/$U28</f>
        <v>0</v>
      </c>
      <c r="BB28" s="397"/>
      <c r="BC28" s="400">
        <f t="shared" ref="BC28" si="398">BB28/$U28</f>
        <v>0</v>
      </c>
      <c r="BD28" s="397"/>
      <c r="BE28" s="400">
        <f t="shared" ref="BE28" si="399">BD28/$U28</f>
        <v>0</v>
      </c>
      <c r="BF28" s="397"/>
      <c r="BG28" s="400">
        <f t="shared" ref="BG28" si="400">BF28/$U28</f>
        <v>0</v>
      </c>
      <c r="BH28" s="397"/>
      <c r="BI28" s="400">
        <f t="shared" ref="BI28" si="401">BH28/$U28</f>
        <v>0</v>
      </c>
      <c r="BJ28" s="397"/>
      <c r="BK28" s="400">
        <f t="shared" ref="BK28" si="402">BJ28/$U28</f>
        <v>0</v>
      </c>
      <c r="BL28" s="48"/>
      <c r="BM28" s="400">
        <f t="shared" ref="BM28" si="403">BL28/$U28</f>
        <v>0</v>
      </c>
      <c r="BN28" s="38" t="s">
        <v>94</v>
      </c>
      <c r="BO28" s="119"/>
    </row>
    <row r="29" spans="1:70">
      <c r="A29" s="40" t="s">
        <v>74</v>
      </c>
      <c r="B29" s="40" t="s">
        <v>95</v>
      </c>
      <c r="C29" s="41">
        <v>38</v>
      </c>
      <c r="D29" s="40" t="s">
        <v>96</v>
      </c>
      <c r="E29" s="44">
        <v>60</v>
      </c>
      <c r="F29" s="44">
        <v>60</v>
      </c>
      <c r="G29" s="44">
        <v>60</v>
      </c>
      <c r="H29" s="44">
        <v>60</v>
      </c>
      <c r="I29" s="44">
        <v>60</v>
      </c>
      <c r="J29" s="44">
        <v>60</v>
      </c>
      <c r="K29" s="109">
        <v>60</v>
      </c>
      <c r="L29" s="110">
        <v>60</v>
      </c>
      <c r="M29" s="114">
        <v>60</v>
      </c>
      <c r="N29" s="114">
        <v>60</v>
      </c>
      <c r="O29" s="115">
        <v>60.57</v>
      </c>
      <c r="P29" s="115">
        <v>60.57</v>
      </c>
      <c r="Q29" s="115">
        <v>60.57</v>
      </c>
      <c r="R29" s="115">
        <v>60.57</v>
      </c>
      <c r="S29" s="115">
        <v>60.57</v>
      </c>
      <c r="T29" s="120">
        <v>60.57</v>
      </c>
      <c r="U29" s="436">
        <v>60.57</v>
      </c>
      <c r="V29" s="407">
        <v>21.32</v>
      </c>
      <c r="W29" s="400">
        <f t="shared" si="223"/>
        <v>0.3519894337130593</v>
      </c>
      <c r="X29" s="407">
        <v>31.07</v>
      </c>
      <c r="Y29" s="400">
        <f t="shared" si="223"/>
        <v>0.51296021132573877</v>
      </c>
      <c r="Z29" s="407"/>
      <c r="AA29" s="400">
        <f t="shared" ref="AA29" si="404">Z29/$U29</f>
        <v>0</v>
      </c>
      <c r="AB29" s="407"/>
      <c r="AC29" s="400">
        <f t="shared" ref="AC29" si="405">AB29/$U29</f>
        <v>0</v>
      </c>
      <c r="AD29" s="407"/>
      <c r="AE29" s="400">
        <f t="shared" ref="AE29" si="406">AD29/$U29</f>
        <v>0</v>
      </c>
      <c r="AF29" s="407"/>
      <c r="AG29" s="400">
        <f t="shared" ref="AG29" si="407">AF29/$U29</f>
        <v>0</v>
      </c>
      <c r="AH29" s="407"/>
      <c r="AI29" s="400">
        <f t="shared" ref="AI29" si="408">AH29/$U29</f>
        <v>0</v>
      </c>
      <c r="AJ29" s="407"/>
      <c r="AK29" s="400">
        <f t="shared" ref="AK29" si="409">AJ29/$U29</f>
        <v>0</v>
      </c>
      <c r="AL29" s="407"/>
      <c r="AM29" s="400">
        <f t="shared" ref="AM29" si="410">AL29/$U29</f>
        <v>0</v>
      </c>
      <c r="AN29" s="407"/>
      <c r="AO29" s="400">
        <f t="shared" ref="AO29" si="411">AN29/$U29</f>
        <v>0</v>
      </c>
      <c r="AP29" s="407"/>
      <c r="AQ29" s="400">
        <f t="shared" ref="AQ29" si="412">AP29/$U29</f>
        <v>0</v>
      </c>
      <c r="AR29" s="407"/>
      <c r="AS29" s="400">
        <f t="shared" ref="AS29" si="413">AR29/$U29</f>
        <v>0</v>
      </c>
      <c r="AT29" s="407"/>
      <c r="AU29" s="400">
        <f t="shared" ref="AU29" si="414">AT29/$U29</f>
        <v>0</v>
      </c>
      <c r="AV29" s="407"/>
      <c r="AW29" s="400">
        <f t="shared" ref="AW29" si="415">AV29/$U29</f>
        <v>0</v>
      </c>
      <c r="AX29" s="407"/>
      <c r="AY29" s="400">
        <f t="shared" ref="AY29" si="416">AX29/$U29</f>
        <v>0</v>
      </c>
      <c r="AZ29" s="407"/>
      <c r="BA29" s="400">
        <f t="shared" ref="BA29" si="417">AZ29/$U29</f>
        <v>0</v>
      </c>
      <c r="BB29" s="407"/>
      <c r="BC29" s="400">
        <f t="shared" ref="BC29" si="418">BB29/$U29</f>
        <v>0</v>
      </c>
      <c r="BD29" s="407"/>
      <c r="BE29" s="400">
        <f t="shared" ref="BE29" si="419">BD29/$U29</f>
        <v>0</v>
      </c>
      <c r="BF29" s="407"/>
      <c r="BG29" s="400">
        <f t="shared" ref="BG29" si="420">BF29/$U29</f>
        <v>0</v>
      </c>
      <c r="BH29" s="407"/>
      <c r="BI29" s="400">
        <f t="shared" ref="BI29" si="421">BH29/$U29</f>
        <v>0</v>
      </c>
      <c r="BJ29" s="407"/>
      <c r="BK29" s="400">
        <f t="shared" ref="BK29" si="422">BJ29/$U29</f>
        <v>0</v>
      </c>
      <c r="BL29" s="407"/>
      <c r="BM29" s="400">
        <f t="shared" ref="BM29" si="423">BL29/$U29</f>
        <v>0</v>
      </c>
      <c r="BN29" s="101" t="s">
        <v>97</v>
      </c>
    </row>
    <row r="30" spans="1:70">
      <c r="A30" s="40" t="s">
        <v>74</v>
      </c>
      <c r="B30" s="40" t="s">
        <v>98</v>
      </c>
      <c r="C30" s="41">
        <v>34</v>
      </c>
      <c r="D30" s="40" t="s">
        <v>81</v>
      </c>
      <c r="E30" s="44">
        <v>2.11</v>
      </c>
      <c r="F30" s="44">
        <v>2.11</v>
      </c>
      <c r="G30" s="44">
        <v>2.11</v>
      </c>
      <c r="H30" s="44">
        <v>2.11</v>
      </c>
      <c r="I30" s="44">
        <v>2.11</v>
      </c>
      <c r="J30" s="44">
        <v>2.11</v>
      </c>
      <c r="K30" s="109">
        <v>2.11</v>
      </c>
      <c r="L30" s="110">
        <v>2.11</v>
      </c>
      <c r="M30" s="114">
        <v>2.1</v>
      </c>
      <c r="N30" s="114">
        <v>2.1</v>
      </c>
      <c r="O30" s="115">
        <v>2.1</v>
      </c>
      <c r="P30" s="115">
        <v>2.1</v>
      </c>
      <c r="Q30" s="115">
        <v>2.1</v>
      </c>
      <c r="R30" s="115">
        <v>2.1</v>
      </c>
      <c r="S30" s="115">
        <v>2.1</v>
      </c>
      <c r="T30" s="115">
        <v>2.1</v>
      </c>
      <c r="U30" s="115">
        <v>2.1</v>
      </c>
      <c r="V30" s="437">
        <v>0.68700000000000006</v>
      </c>
      <c r="W30" s="400">
        <f t="shared" si="223"/>
        <v>0.32714285714285718</v>
      </c>
      <c r="X30" s="397">
        <v>1.5209999999999999</v>
      </c>
      <c r="Y30" s="400">
        <f t="shared" si="223"/>
        <v>0.7242857142857142</v>
      </c>
      <c r="Z30" s="397"/>
      <c r="AA30" s="400">
        <f t="shared" ref="AA30" si="424">Z30/$U30</f>
        <v>0</v>
      </c>
      <c r="AB30" s="397"/>
      <c r="AC30" s="400">
        <f t="shared" ref="AC30" si="425">AB30/$U30</f>
        <v>0</v>
      </c>
      <c r="AD30" s="397"/>
      <c r="AE30" s="400">
        <f t="shared" ref="AE30" si="426">AD30/$U30</f>
        <v>0</v>
      </c>
      <c r="AF30" s="397"/>
      <c r="AG30" s="400">
        <f t="shared" ref="AG30" si="427">AF30/$U30</f>
        <v>0</v>
      </c>
      <c r="AH30" s="397"/>
      <c r="AI30" s="400">
        <f t="shared" ref="AI30" si="428">AH30/$U30</f>
        <v>0</v>
      </c>
      <c r="AJ30" s="397"/>
      <c r="AK30" s="400">
        <f t="shared" ref="AK30" si="429">AJ30/$U30</f>
        <v>0</v>
      </c>
      <c r="AL30" s="397"/>
      <c r="AM30" s="400">
        <f t="shared" ref="AM30" si="430">AL30/$U30</f>
        <v>0</v>
      </c>
      <c r="AN30" s="397"/>
      <c r="AO30" s="400">
        <f t="shared" ref="AO30" si="431">AN30/$U30</f>
        <v>0</v>
      </c>
      <c r="AP30" s="397"/>
      <c r="AQ30" s="400">
        <f t="shared" ref="AQ30" si="432">AP30/$U30</f>
        <v>0</v>
      </c>
      <c r="AR30" s="397"/>
      <c r="AS30" s="400">
        <f t="shared" ref="AS30" si="433">AR30/$U30</f>
        <v>0</v>
      </c>
      <c r="AT30" s="397"/>
      <c r="AU30" s="400">
        <f t="shared" ref="AU30" si="434">AT30/$U30</f>
        <v>0</v>
      </c>
      <c r="AV30" s="397"/>
      <c r="AW30" s="400">
        <f t="shared" ref="AW30" si="435">AV30/$U30</f>
        <v>0</v>
      </c>
      <c r="AX30" s="397"/>
      <c r="AY30" s="400">
        <f t="shared" ref="AY30" si="436">AX30/$U30</f>
        <v>0</v>
      </c>
      <c r="AZ30" s="397"/>
      <c r="BA30" s="400">
        <f t="shared" ref="BA30" si="437">AZ30/$U30</f>
        <v>0</v>
      </c>
      <c r="BB30" s="397"/>
      <c r="BC30" s="400">
        <f t="shared" ref="BC30" si="438">BB30/$U30</f>
        <v>0</v>
      </c>
      <c r="BD30" s="397"/>
      <c r="BE30" s="400">
        <f t="shared" ref="BE30" si="439">BD30/$U30</f>
        <v>0</v>
      </c>
      <c r="BF30" s="397"/>
      <c r="BG30" s="400">
        <f t="shared" ref="BG30" si="440">BF30/$U30</f>
        <v>0</v>
      </c>
      <c r="BH30" s="397"/>
      <c r="BI30" s="400">
        <f t="shared" ref="BI30" si="441">BH30/$U30</f>
        <v>0</v>
      </c>
      <c r="BJ30" s="397"/>
      <c r="BK30" s="400">
        <f t="shared" ref="BK30" si="442">BJ30/$U30</f>
        <v>0</v>
      </c>
      <c r="BL30" s="48"/>
      <c r="BM30" s="400">
        <f t="shared" ref="BM30" si="443">BL30/$U30</f>
        <v>0</v>
      </c>
      <c r="BN30" s="122" t="s">
        <v>82</v>
      </c>
    </row>
    <row r="31" spans="1:70" s="72" customFormat="1" ht="13.5" customHeight="1" thickBot="1">
      <c r="A31" s="450" t="s">
        <v>99</v>
      </c>
      <c r="B31" s="450"/>
      <c r="C31" s="123"/>
      <c r="D31" s="124"/>
      <c r="E31" s="65">
        <f t="shared" ref="E31:O31" si="444">SUM(E20:E30)</f>
        <v>125.77</v>
      </c>
      <c r="F31" s="125">
        <f t="shared" si="444"/>
        <v>139.31</v>
      </c>
      <c r="G31" s="125">
        <f t="shared" si="444"/>
        <v>136.61000000000001</v>
      </c>
      <c r="H31" s="125">
        <f t="shared" si="444"/>
        <v>136.61000000000001</v>
      </c>
      <c r="I31" s="125">
        <f t="shared" si="444"/>
        <v>136.61000000000001</v>
      </c>
      <c r="J31" s="125">
        <f t="shared" si="444"/>
        <v>136.61000000000001</v>
      </c>
      <c r="K31" s="125">
        <f t="shared" si="444"/>
        <v>136.61000000000001</v>
      </c>
      <c r="L31" s="126">
        <f t="shared" si="444"/>
        <v>136.61000000000001</v>
      </c>
      <c r="M31" s="127">
        <f t="shared" si="444"/>
        <v>137.15</v>
      </c>
      <c r="N31" s="127">
        <f t="shared" si="444"/>
        <v>137.10999999999999</v>
      </c>
      <c r="O31" s="128">
        <f t="shared" si="444"/>
        <v>137.67999999999998</v>
      </c>
      <c r="P31" s="128">
        <v>137.68</v>
      </c>
      <c r="Q31" s="128">
        <f>SUM(Q20:Q30)</f>
        <v>137.67999999999998</v>
      </c>
      <c r="R31" s="128">
        <f>SUM(R20:R30)</f>
        <v>137.67999999999998</v>
      </c>
      <c r="S31" s="128">
        <f>SUM(S20:S30)</f>
        <v>137.67999999999998</v>
      </c>
      <c r="T31" s="129">
        <v>137.68</v>
      </c>
      <c r="U31" s="129">
        <v>137.68</v>
      </c>
      <c r="V31" s="69">
        <f>SUM(V20:V30)</f>
        <v>61.713999999999999</v>
      </c>
      <c r="W31" s="400">
        <f t="shared" si="223"/>
        <v>0.44824230098779777</v>
      </c>
      <c r="X31" s="69">
        <f>SUM(X20:X30)</f>
        <v>83.689000000000007</v>
      </c>
      <c r="Y31" s="400">
        <f t="shared" si="223"/>
        <v>0.60785153980244044</v>
      </c>
      <c r="Z31" s="69">
        <f>SUM(Z20:Z30)</f>
        <v>0</v>
      </c>
      <c r="AA31" s="400">
        <f t="shared" ref="AA31" si="445">Z31/$U31</f>
        <v>0</v>
      </c>
      <c r="AB31" s="69">
        <f>SUM(AB20:AB30)</f>
        <v>0</v>
      </c>
      <c r="AC31" s="400">
        <f t="shared" ref="AC31" si="446">AB31/$U31</f>
        <v>0</v>
      </c>
      <c r="AD31" s="69">
        <f>SUM(AD20:AD30)</f>
        <v>0</v>
      </c>
      <c r="AE31" s="400">
        <f t="shared" ref="AE31" si="447">AD31/$U31</f>
        <v>0</v>
      </c>
      <c r="AF31" s="69">
        <f>SUM(AF20:AF30)</f>
        <v>0</v>
      </c>
      <c r="AG31" s="400">
        <f t="shared" ref="AG31" si="448">AF31/$U31</f>
        <v>0</v>
      </c>
      <c r="AH31" s="69">
        <f>SUM(AH20:AH30)</f>
        <v>0</v>
      </c>
      <c r="AI31" s="400">
        <f t="shared" ref="AI31" si="449">AH31/$U31</f>
        <v>0</v>
      </c>
      <c r="AJ31" s="69">
        <f>SUM(AJ20:AJ30)</f>
        <v>0</v>
      </c>
      <c r="AK31" s="400">
        <f t="shared" ref="AK31" si="450">AJ31/$U31</f>
        <v>0</v>
      </c>
      <c r="AL31" s="69">
        <f>SUM(AL20:AL30)</f>
        <v>0</v>
      </c>
      <c r="AM31" s="400">
        <f t="shared" ref="AM31" si="451">AL31/$U31</f>
        <v>0</v>
      </c>
      <c r="AN31" s="69">
        <f>SUM(AN20:AN30)</f>
        <v>0</v>
      </c>
      <c r="AO31" s="400">
        <f t="shared" ref="AO31" si="452">AN31/$U31</f>
        <v>0</v>
      </c>
      <c r="AP31" s="69">
        <f>SUM(AP20:AP30)</f>
        <v>0</v>
      </c>
      <c r="AQ31" s="400">
        <f t="shared" ref="AQ31" si="453">AP31/$U31</f>
        <v>0</v>
      </c>
      <c r="AR31" s="69">
        <f>SUM(AR20:AR30)</f>
        <v>0</v>
      </c>
      <c r="AS31" s="400">
        <f t="shared" ref="AS31" si="454">AR31/$U31</f>
        <v>0</v>
      </c>
      <c r="AT31" s="69">
        <f>SUM(AT20:AT30)</f>
        <v>0</v>
      </c>
      <c r="AU31" s="400">
        <f t="shared" ref="AU31" si="455">AT31/$U31</f>
        <v>0</v>
      </c>
      <c r="AV31" s="69">
        <f>SUM(AV20:AV30)</f>
        <v>0</v>
      </c>
      <c r="AW31" s="400">
        <f t="shared" ref="AW31" si="456">AV31/$U31</f>
        <v>0</v>
      </c>
      <c r="AX31" s="69">
        <f>SUM(AX20:AX30)</f>
        <v>0</v>
      </c>
      <c r="AY31" s="400">
        <f t="shared" ref="AY31" si="457">AX31/$U31</f>
        <v>0</v>
      </c>
      <c r="AZ31" s="69">
        <f>SUM(AZ20:AZ30)</f>
        <v>0</v>
      </c>
      <c r="BA31" s="400">
        <f t="shared" ref="BA31" si="458">AZ31/$U31</f>
        <v>0</v>
      </c>
      <c r="BB31" s="69">
        <f>SUM(BB20:BB30)</f>
        <v>0</v>
      </c>
      <c r="BC31" s="400">
        <f t="shared" ref="BC31" si="459">BB31/$U31</f>
        <v>0</v>
      </c>
      <c r="BD31" s="69">
        <f>SUM(BD20:BD30)</f>
        <v>0</v>
      </c>
      <c r="BE31" s="400">
        <f t="shared" ref="BE31" si="460">BD31/$U31</f>
        <v>0</v>
      </c>
      <c r="BF31" s="69">
        <f>SUM(BF20:BF30)</f>
        <v>0</v>
      </c>
      <c r="BG31" s="400">
        <f t="shared" ref="BG31" si="461">BF31/$U31</f>
        <v>0</v>
      </c>
      <c r="BH31" s="69">
        <f>SUM(BH20:BH30)</f>
        <v>0</v>
      </c>
      <c r="BI31" s="400">
        <f t="shared" ref="BI31" si="462">BH31/$U31</f>
        <v>0</v>
      </c>
      <c r="BJ31" s="69">
        <f>SUM(BJ20:BJ30)</f>
        <v>0</v>
      </c>
      <c r="BK31" s="400">
        <f t="shared" ref="BK31" si="463">BJ31/$U31</f>
        <v>0</v>
      </c>
      <c r="BL31" s="69">
        <f>SUM(BL20:BL30)</f>
        <v>0</v>
      </c>
      <c r="BM31" s="400">
        <f t="shared" ref="BM31" si="464">BL31/$U31</f>
        <v>0</v>
      </c>
      <c r="BN31" s="70"/>
      <c r="BO31" s="71"/>
    </row>
    <row r="32" spans="1:70" ht="7.5" customHeight="1" thickBot="1">
      <c r="A32" s="102"/>
      <c r="B32" s="102"/>
      <c r="C32" s="103"/>
      <c r="D32" s="104"/>
      <c r="E32" s="95"/>
      <c r="F32" s="95"/>
      <c r="G32" s="95"/>
      <c r="H32" s="95"/>
      <c r="I32" s="95"/>
      <c r="J32" s="95"/>
      <c r="K32" s="95"/>
      <c r="L32" s="105"/>
      <c r="M32" s="130"/>
      <c r="N32" s="130"/>
      <c r="O32" s="131"/>
      <c r="P32" s="131"/>
      <c r="Q32" s="131"/>
      <c r="R32" s="131"/>
      <c r="S32" s="131"/>
      <c r="T32" s="108"/>
      <c r="U32" s="108"/>
      <c r="V32" s="80"/>
      <c r="W32" s="81"/>
      <c r="X32" s="80"/>
      <c r="Y32" s="81"/>
      <c r="Z32" s="80"/>
      <c r="AA32" s="81"/>
      <c r="AB32" s="80"/>
      <c r="AC32" s="81"/>
      <c r="AD32" s="80"/>
      <c r="AE32" s="81"/>
      <c r="AF32" s="80"/>
      <c r="AG32" s="81"/>
      <c r="AH32" s="80"/>
      <c r="AI32" s="81"/>
      <c r="AJ32" s="80"/>
      <c r="AK32" s="81"/>
      <c r="AL32" s="80"/>
      <c r="AM32" s="81"/>
      <c r="AN32" s="80"/>
      <c r="AO32" s="81"/>
      <c r="AP32" s="80"/>
      <c r="AQ32" s="81"/>
      <c r="AR32" s="80"/>
      <c r="AS32" s="81"/>
      <c r="AT32" s="80"/>
      <c r="AU32" s="81"/>
      <c r="AV32" s="80"/>
      <c r="AW32" s="81"/>
      <c r="AX32" s="80"/>
      <c r="AY32" s="81"/>
      <c r="AZ32" s="80"/>
      <c r="BA32" s="81"/>
      <c r="BB32" s="80"/>
      <c r="BC32" s="81"/>
      <c r="BD32" s="80"/>
      <c r="BE32" s="81"/>
      <c r="BF32" s="80"/>
      <c r="BG32" s="81"/>
      <c r="BH32" s="80"/>
      <c r="BI32" s="81"/>
      <c r="BJ32" s="80"/>
      <c r="BK32" s="81"/>
      <c r="BL32" s="80"/>
      <c r="BM32" s="81"/>
      <c r="BN32" s="82"/>
    </row>
    <row r="33" spans="1:67">
      <c r="A33" s="40" t="s">
        <v>100</v>
      </c>
      <c r="B33" s="40" t="s">
        <v>101</v>
      </c>
      <c r="C33" s="41">
        <v>28</v>
      </c>
      <c r="D33" s="40" t="s">
        <v>102</v>
      </c>
      <c r="E33" s="44">
        <v>10</v>
      </c>
      <c r="F33" s="44">
        <v>10</v>
      </c>
      <c r="G33" s="44">
        <v>10</v>
      </c>
      <c r="H33" s="44">
        <v>10</v>
      </c>
      <c r="I33" s="44">
        <v>10</v>
      </c>
      <c r="J33" s="44">
        <v>10</v>
      </c>
      <c r="K33" s="44">
        <v>10</v>
      </c>
      <c r="L33" s="45">
        <v>10</v>
      </c>
      <c r="M33" s="46">
        <v>10</v>
      </c>
      <c r="N33" s="46">
        <v>10</v>
      </c>
      <c r="O33" s="47">
        <v>10</v>
      </c>
      <c r="P33" s="47">
        <v>10</v>
      </c>
      <c r="Q33" s="47">
        <v>10</v>
      </c>
      <c r="R33" s="47">
        <v>10</v>
      </c>
      <c r="S33" s="47">
        <v>10</v>
      </c>
      <c r="T33" s="132">
        <v>10</v>
      </c>
      <c r="U33" s="433">
        <v>10</v>
      </c>
      <c r="V33" s="113">
        <v>2.9649999999999999</v>
      </c>
      <c r="W33" s="400">
        <f t="shared" si="223"/>
        <v>0.29649999999999999</v>
      </c>
      <c r="X33" s="113">
        <v>6.335</v>
      </c>
      <c r="Y33" s="400">
        <f t="shared" si="223"/>
        <v>0.63349999999999995</v>
      </c>
      <c r="Z33" s="113"/>
      <c r="AA33" s="400">
        <f t="shared" ref="AA33" si="465">Z33/$U33</f>
        <v>0</v>
      </c>
      <c r="AB33" s="113"/>
      <c r="AC33" s="400">
        <f t="shared" ref="AC33" si="466">AB33/$U33</f>
        <v>0</v>
      </c>
      <c r="AD33" s="113"/>
      <c r="AE33" s="400">
        <f t="shared" ref="AE33" si="467">AD33/$U33</f>
        <v>0</v>
      </c>
      <c r="AF33" s="113"/>
      <c r="AG33" s="400">
        <f t="shared" ref="AG33" si="468">AF33/$U33</f>
        <v>0</v>
      </c>
      <c r="AH33" s="113"/>
      <c r="AI33" s="400">
        <f t="shared" ref="AI33" si="469">AH33/$U33</f>
        <v>0</v>
      </c>
      <c r="AJ33" s="113"/>
      <c r="AK33" s="400">
        <f t="shared" ref="AK33" si="470">AJ33/$U33</f>
        <v>0</v>
      </c>
      <c r="AL33" s="113"/>
      <c r="AM33" s="400">
        <f t="shared" ref="AM33" si="471">AL33/$U33</f>
        <v>0</v>
      </c>
      <c r="AN33" s="113"/>
      <c r="AO33" s="400">
        <f t="shared" ref="AO33" si="472">AN33/$U33</f>
        <v>0</v>
      </c>
      <c r="AP33" s="113"/>
      <c r="AQ33" s="400">
        <f t="shared" ref="AQ33" si="473">AP33/$U33</f>
        <v>0</v>
      </c>
      <c r="AR33" s="113"/>
      <c r="AS33" s="400">
        <f t="shared" ref="AS33" si="474">AR33/$U33</f>
        <v>0</v>
      </c>
      <c r="AT33" s="113"/>
      <c r="AU33" s="400">
        <f t="shared" ref="AU33" si="475">AT33/$U33</f>
        <v>0</v>
      </c>
      <c r="AV33" s="113"/>
      <c r="AW33" s="400">
        <f t="shared" ref="AW33" si="476">AV33/$U33</f>
        <v>0</v>
      </c>
      <c r="AX33" s="113"/>
      <c r="AY33" s="400">
        <f t="shared" ref="AY33" si="477">AX33/$U33</f>
        <v>0</v>
      </c>
      <c r="AZ33" s="113"/>
      <c r="BA33" s="400">
        <f t="shared" ref="BA33" si="478">AZ33/$U33</f>
        <v>0</v>
      </c>
      <c r="BB33" s="113"/>
      <c r="BC33" s="400">
        <f t="shared" ref="BC33" si="479">BB33/$U33</f>
        <v>0</v>
      </c>
      <c r="BD33" s="113"/>
      <c r="BE33" s="400">
        <f t="shared" ref="BE33" si="480">BD33/$U33</f>
        <v>0</v>
      </c>
      <c r="BF33" s="113"/>
      <c r="BG33" s="400">
        <f t="shared" ref="BG33" si="481">BF33/$U33</f>
        <v>0</v>
      </c>
      <c r="BH33" s="113"/>
      <c r="BI33" s="400">
        <f t="shared" ref="BI33" si="482">BH33/$U33</f>
        <v>0</v>
      </c>
      <c r="BJ33" s="113"/>
      <c r="BK33" s="400">
        <f t="shared" ref="BK33" si="483">BJ33/$U33</f>
        <v>0</v>
      </c>
      <c r="BL33" s="113"/>
      <c r="BM33" s="400">
        <f t="shared" ref="BM33" si="484">BL33/$U33</f>
        <v>0</v>
      </c>
      <c r="BN33" s="38" t="s">
        <v>44</v>
      </c>
    </row>
    <row r="34" spans="1:67">
      <c r="A34" s="40" t="s">
        <v>100</v>
      </c>
      <c r="B34" s="40" t="s">
        <v>103</v>
      </c>
      <c r="C34" s="41">
        <v>43</v>
      </c>
      <c r="D34" s="40" t="s">
        <v>104</v>
      </c>
      <c r="E34" s="44">
        <v>2.2999999999999998</v>
      </c>
      <c r="F34" s="44">
        <v>2.2999999999999998</v>
      </c>
      <c r="G34" s="44">
        <v>2.2999999999999998</v>
      </c>
      <c r="H34" s="44">
        <v>2.2999999999999998</v>
      </c>
      <c r="I34" s="44">
        <v>2.2999999999999998</v>
      </c>
      <c r="J34" s="44">
        <v>2.2999999999999998</v>
      </c>
      <c r="K34" s="44">
        <v>2.2999999999999998</v>
      </c>
      <c r="L34" s="45">
        <v>2.2999999999999998</v>
      </c>
      <c r="M34" s="46">
        <v>2.2999999999999998</v>
      </c>
      <c r="N34" s="46">
        <v>2.2999999999999998</v>
      </c>
      <c r="O34" s="47">
        <v>2.2999999999999998</v>
      </c>
      <c r="P34" s="47">
        <v>2.2999999999999998</v>
      </c>
      <c r="Q34" s="47">
        <v>2.2999999999999998</v>
      </c>
      <c r="R34" s="47">
        <v>2.2999999999999998</v>
      </c>
      <c r="S34" s="47">
        <v>2.2999999999999998</v>
      </c>
      <c r="T34" s="47">
        <v>2.2999999999999998</v>
      </c>
      <c r="U34" s="431">
        <v>2.2999999999999998</v>
      </c>
      <c r="V34" s="397">
        <v>0.57199999999999995</v>
      </c>
      <c r="W34" s="400">
        <f t="shared" si="223"/>
        <v>0.24869565217391304</v>
      </c>
      <c r="X34" s="397">
        <v>1.9279999999999999</v>
      </c>
      <c r="Y34" s="400">
        <f t="shared" si="223"/>
        <v>0.83826086956521739</v>
      </c>
      <c r="Z34" s="397"/>
      <c r="AA34" s="400">
        <f t="shared" ref="AA34" si="485">Z34/$U34</f>
        <v>0</v>
      </c>
      <c r="AB34" s="397"/>
      <c r="AC34" s="400">
        <f t="shared" ref="AC34" si="486">AB34/$U34</f>
        <v>0</v>
      </c>
      <c r="AD34" s="397"/>
      <c r="AE34" s="400">
        <f t="shared" ref="AE34" si="487">AD34/$U34</f>
        <v>0</v>
      </c>
      <c r="AF34" s="397"/>
      <c r="AG34" s="400">
        <f t="shared" ref="AG34" si="488">AF34/$U34</f>
        <v>0</v>
      </c>
      <c r="AH34" s="397"/>
      <c r="AI34" s="400">
        <f t="shared" ref="AI34" si="489">AH34/$U34</f>
        <v>0</v>
      </c>
      <c r="AJ34" s="397"/>
      <c r="AK34" s="400">
        <f t="shared" ref="AK34" si="490">AJ34/$U34</f>
        <v>0</v>
      </c>
      <c r="AL34" s="397"/>
      <c r="AM34" s="400">
        <f t="shared" ref="AM34" si="491">AL34/$U34</f>
        <v>0</v>
      </c>
      <c r="AN34" s="397"/>
      <c r="AO34" s="400">
        <f t="shared" ref="AO34" si="492">AN34/$U34</f>
        <v>0</v>
      </c>
      <c r="AP34" s="397"/>
      <c r="AQ34" s="400">
        <f t="shared" ref="AQ34" si="493">AP34/$U34</f>
        <v>0</v>
      </c>
      <c r="AR34" s="397"/>
      <c r="AS34" s="400">
        <f t="shared" ref="AS34" si="494">AR34/$U34</f>
        <v>0</v>
      </c>
      <c r="AT34" s="397"/>
      <c r="AU34" s="400">
        <f t="shared" ref="AU34" si="495">AT34/$U34</f>
        <v>0</v>
      </c>
      <c r="AV34" s="397"/>
      <c r="AW34" s="400">
        <f t="shared" ref="AW34" si="496">AV34/$U34</f>
        <v>0</v>
      </c>
      <c r="AX34" s="397"/>
      <c r="AY34" s="400">
        <f t="shared" ref="AY34" si="497">AX34/$U34</f>
        <v>0</v>
      </c>
      <c r="AZ34" s="397"/>
      <c r="BA34" s="400">
        <f t="shared" ref="BA34" si="498">AZ34/$U34</f>
        <v>0</v>
      </c>
      <c r="BB34" s="397"/>
      <c r="BC34" s="400">
        <f t="shared" ref="BC34" si="499">BB34/$U34</f>
        <v>0</v>
      </c>
      <c r="BD34" s="397"/>
      <c r="BE34" s="400">
        <f t="shared" ref="BE34" si="500">BD34/$U34</f>
        <v>0</v>
      </c>
      <c r="BF34" s="397"/>
      <c r="BG34" s="400">
        <f t="shared" ref="BG34" si="501">BF34/$U34</f>
        <v>0</v>
      </c>
      <c r="BH34" s="397"/>
      <c r="BI34" s="400">
        <f t="shared" ref="BI34" si="502">BH34/$U34</f>
        <v>0</v>
      </c>
      <c r="BJ34" s="397"/>
      <c r="BK34" s="400">
        <f t="shared" ref="BK34" si="503">BJ34/$U34</f>
        <v>0</v>
      </c>
      <c r="BL34" s="48"/>
      <c r="BM34" s="400">
        <f t="shared" ref="BM34" si="504">BL34/$U34</f>
        <v>0</v>
      </c>
      <c r="BN34" s="38" t="s">
        <v>44</v>
      </c>
    </row>
    <row r="35" spans="1:67">
      <c r="A35" s="40" t="s">
        <v>100</v>
      </c>
      <c r="B35" s="40" t="s">
        <v>105</v>
      </c>
      <c r="C35" s="41">
        <v>47</v>
      </c>
      <c r="D35" s="40" t="s">
        <v>106</v>
      </c>
      <c r="E35" s="44">
        <v>3.4</v>
      </c>
      <c r="F35" s="44">
        <v>3.4</v>
      </c>
      <c r="G35" s="44">
        <v>3.4</v>
      </c>
      <c r="H35" s="44">
        <v>3.4</v>
      </c>
      <c r="I35" s="44">
        <v>3.4</v>
      </c>
      <c r="J35" s="44">
        <v>3.4</v>
      </c>
      <c r="K35" s="44">
        <v>3.4</v>
      </c>
      <c r="L35" s="45">
        <v>3.4</v>
      </c>
      <c r="M35" s="133">
        <v>3.4</v>
      </c>
      <c r="N35" s="46">
        <v>3.4</v>
      </c>
      <c r="O35" s="47">
        <v>3.4</v>
      </c>
      <c r="P35" s="47">
        <v>3.4</v>
      </c>
      <c r="Q35" s="47">
        <v>3.4</v>
      </c>
      <c r="R35" s="47">
        <v>3.4</v>
      </c>
      <c r="S35" s="47">
        <v>3.4</v>
      </c>
      <c r="T35" s="47">
        <v>3.4</v>
      </c>
      <c r="U35" s="431">
        <v>3.4</v>
      </c>
      <c r="V35" s="397">
        <v>0.438</v>
      </c>
      <c r="W35" s="400">
        <f t="shared" si="223"/>
        <v>0.1288235294117647</v>
      </c>
      <c r="X35" s="397">
        <v>1.3440000000000001</v>
      </c>
      <c r="Y35" s="400">
        <f t="shared" si="223"/>
        <v>0.39529411764705885</v>
      </c>
      <c r="Z35" s="397"/>
      <c r="AA35" s="400">
        <f t="shared" ref="AA35" si="505">Z35/$U35</f>
        <v>0</v>
      </c>
      <c r="AB35" s="397"/>
      <c r="AC35" s="400">
        <f t="shared" ref="AC35" si="506">AB35/$U35</f>
        <v>0</v>
      </c>
      <c r="AD35" s="397"/>
      <c r="AE35" s="400">
        <f t="shared" ref="AE35" si="507">AD35/$U35</f>
        <v>0</v>
      </c>
      <c r="AF35" s="397"/>
      <c r="AG35" s="400">
        <f t="shared" ref="AG35" si="508">AF35/$U35</f>
        <v>0</v>
      </c>
      <c r="AH35" s="397"/>
      <c r="AI35" s="400">
        <f t="shared" ref="AI35" si="509">AH35/$U35</f>
        <v>0</v>
      </c>
      <c r="AJ35" s="397"/>
      <c r="AK35" s="400">
        <f t="shared" ref="AK35" si="510">AJ35/$U35</f>
        <v>0</v>
      </c>
      <c r="AL35" s="397"/>
      <c r="AM35" s="400">
        <f t="shared" ref="AM35" si="511">AL35/$U35</f>
        <v>0</v>
      </c>
      <c r="AN35" s="397"/>
      <c r="AO35" s="400">
        <f t="shared" ref="AO35" si="512">AN35/$U35</f>
        <v>0</v>
      </c>
      <c r="AP35" s="397"/>
      <c r="AQ35" s="400">
        <f t="shared" ref="AQ35" si="513">AP35/$U35</f>
        <v>0</v>
      </c>
      <c r="AR35" s="397"/>
      <c r="AS35" s="400">
        <f t="shared" ref="AS35" si="514">AR35/$U35</f>
        <v>0</v>
      </c>
      <c r="AT35" s="397"/>
      <c r="AU35" s="400">
        <f t="shared" ref="AU35" si="515">AT35/$U35</f>
        <v>0</v>
      </c>
      <c r="AV35" s="397"/>
      <c r="AW35" s="400">
        <f t="shared" ref="AW35" si="516">AV35/$U35</f>
        <v>0</v>
      </c>
      <c r="AX35" s="397"/>
      <c r="AY35" s="400">
        <f t="shared" ref="AY35" si="517">AX35/$U35</f>
        <v>0</v>
      </c>
      <c r="AZ35" s="397"/>
      <c r="BA35" s="400">
        <f t="shared" ref="BA35" si="518">AZ35/$U35</f>
        <v>0</v>
      </c>
      <c r="BB35" s="397"/>
      <c r="BC35" s="400">
        <f t="shared" ref="BC35" si="519">BB35/$U35</f>
        <v>0</v>
      </c>
      <c r="BD35" s="397"/>
      <c r="BE35" s="400">
        <f t="shared" ref="BE35" si="520">BD35/$U35</f>
        <v>0</v>
      </c>
      <c r="BF35" s="397"/>
      <c r="BG35" s="400">
        <f t="shared" ref="BG35" si="521">BF35/$U35</f>
        <v>0</v>
      </c>
      <c r="BH35" s="397"/>
      <c r="BI35" s="400">
        <f t="shared" ref="BI35" si="522">BH35/$U35</f>
        <v>0</v>
      </c>
      <c r="BJ35" s="397"/>
      <c r="BK35" s="400">
        <f t="shared" ref="BK35" si="523">BJ35/$U35</f>
        <v>0</v>
      </c>
      <c r="BL35" s="48"/>
      <c r="BM35" s="400">
        <f t="shared" ref="BM35" si="524">BL35/$U35</f>
        <v>0</v>
      </c>
      <c r="BN35" s="38" t="s">
        <v>44</v>
      </c>
    </row>
    <row r="36" spans="1:67">
      <c r="A36" s="40" t="s">
        <v>100</v>
      </c>
      <c r="B36" s="40" t="s">
        <v>107</v>
      </c>
      <c r="C36" s="41">
        <v>27</v>
      </c>
      <c r="D36" s="40" t="s">
        <v>108</v>
      </c>
      <c r="E36" s="44">
        <v>24</v>
      </c>
      <c r="F36" s="44">
        <v>24</v>
      </c>
      <c r="G36" s="44">
        <v>24</v>
      </c>
      <c r="H36" s="44">
        <v>24</v>
      </c>
      <c r="I36" s="44">
        <v>24</v>
      </c>
      <c r="J36" s="44">
        <v>24</v>
      </c>
      <c r="K36" s="44">
        <v>24</v>
      </c>
      <c r="L36" s="45">
        <v>24</v>
      </c>
      <c r="M36" s="46">
        <v>24</v>
      </c>
      <c r="N36" s="46">
        <v>24</v>
      </c>
      <c r="O36" s="47">
        <v>24</v>
      </c>
      <c r="P36" s="47">
        <v>24</v>
      </c>
      <c r="Q36" s="47">
        <v>24</v>
      </c>
      <c r="R36" s="47">
        <v>24</v>
      </c>
      <c r="S36" s="47">
        <v>24</v>
      </c>
      <c r="T36" s="47">
        <v>24</v>
      </c>
      <c r="U36" s="431">
        <v>24</v>
      </c>
      <c r="V36" s="397">
        <v>10.210000000000001</v>
      </c>
      <c r="W36" s="400">
        <f t="shared" si="223"/>
        <v>0.42541666666666672</v>
      </c>
      <c r="X36" s="397">
        <v>16.032</v>
      </c>
      <c r="Y36" s="400">
        <f t="shared" si="223"/>
        <v>0.66800000000000004</v>
      </c>
      <c r="Z36" s="397"/>
      <c r="AA36" s="400">
        <f t="shared" ref="AA36" si="525">Z36/$U36</f>
        <v>0</v>
      </c>
      <c r="AB36" s="397"/>
      <c r="AC36" s="400">
        <f t="shared" ref="AC36" si="526">AB36/$U36</f>
        <v>0</v>
      </c>
      <c r="AD36" s="397"/>
      <c r="AE36" s="400">
        <f t="shared" ref="AE36" si="527">AD36/$U36</f>
        <v>0</v>
      </c>
      <c r="AF36" s="397"/>
      <c r="AG36" s="400">
        <f t="shared" ref="AG36" si="528">AF36/$U36</f>
        <v>0</v>
      </c>
      <c r="AH36" s="397"/>
      <c r="AI36" s="400">
        <f t="shared" ref="AI36" si="529">AH36/$U36</f>
        <v>0</v>
      </c>
      <c r="AJ36" s="397"/>
      <c r="AK36" s="400">
        <f t="shared" ref="AK36" si="530">AJ36/$U36</f>
        <v>0</v>
      </c>
      <c r="AL36" s="397"/>
      <c r="AM36" s="400">
        <f t="shared" ref="AM36" si="531">AL36/$U36</f>
        <v>0</v>
      </c>
      <c r="AN36" s="397"/>
      <c r="AO36" s="400">
        <f t="shared" ref="AO36" si="532">AN36/$U36</f>
        <v>0</v>
      </c>
      <c r="AP36" s="397"/>
      <c r="AQ36" s="400">
        <f t="shared" ref="AQ36" si="533">AP36/$U36</f>
        <v>0</v>
      </c>
      <c r="AR36" s="397"/>
      <c r="AS36" s="400">
        <f t="shared" ref="AS36" si="534">AR36/$U36</f>
        <v>0</v>
      </c>
      <c r="AT36" s="397"/>
      <c r="AU36" s="400">
        <f t="shared" ref="AU36" si="535">AT36/$U36</f>
        <v>0</v>
      </c>
      <c r="AV36" s="397"/>
      <c r="AW36" s="400">
        <f t="shared" ref="AW36" si="536">AV36/$U36</f>
        <v>0</v>
      </c>
      <c r="AX36" s="397"/>
      <c r="AY36" s="400">
        <f t="shared" ref="AY36" si="537">AX36/$U36</f>
        <v>0</v>
      </c>
      <c r="AZ36" s="397"/>
      <c r="BA36" s="400">
        <f t="shared" ref="BA36" si="538">AZ36/$U36</f>
        <v>0</v>
      </c>
      <c r="BB36" s="397"/>
      <c r="BC36" s="400">
        <f t="shared" ref="BC36" si="539">BB36/$U36</f>
        <v>0</v>
      </c>
      <c r="BD36" s="397"/>
      <c r="BE36" s="400">
        <f t="shared" ref="BE36" si="540">BD36/$U36</f>
        <v>0</v>
      </c>
      <c r="BF36" s="397"/>
      <c r="BG36" s="400">
        <f t="shared" ref="BG36" si="541">BF36/$U36</f>
        <v>0</v>
      </c>
      <c r="BH36" s="397"/>
      <c r="BI36" s="400">
        <f t="shared" ref="BI36" si="542">BH36/$U36</f>
        <v>0</v>
      </c>
      <c r="BJ36" s="397"/>
      <c r="BK36" s="400">
        <f t="shared" ref="BK36" si="543">BJ36/$U36</f>
        <v>0</v>
      </c>
      <c r="BL36" s="48"/>
      <c r="BM36" s="400">
        <f t="shared" ref="BM36" si="544">BL36/$U36</f>
        <v>0</v>
      </c>
      <c r="BN36" s="38" t="s">
        <v>44</v>
      </c>
    </row>
    <row r="37" spans="1:67">
      <c r="A37" s="40" t="s">
        <v>100</v>
      </c>
      <c r="B37" s="40" t="s">
        <v>109</v>
      </c>
      <c r="C37" s="41">
        <v>32</v>
      </c>
      <c r="D37" s="40" t="s">
        <v>110</v>
      </c>
      <c r="E37" s="44">
        <v>2</v>
      </c>
      <c r="F37" s="44">
        <v>2</v>
      </c>
      <c r="G37" s="44">
        <v>2</v>
      </c>
      <c r="H37" s="44">
        <v>2</v>
      </c>
      <c r="I37" s="44">
        <v>2</v>
      </c>
      <c r="J37" s="44">
        <v>2</v>
      </c>
      <c r="K37" s="44">
        <v>2.5</v>
      </c>
      <c r="L37" s="45">
        <v>2.5</v>
      </c>
      <c r="M37" s="46">
        <v>2.5</v>
      </c>
      <c r="N37" s="46">
        <v>2.5</v>
      </c>
      <c r="O37" s="47">
        <v>2.5</v>
      </c>
      <c r="P37" s="47">
        <v>2.5</v>
      </c>
      <c r="Q37" s="47">
        <v>2.5</v>
      </c>
      <c r="R37" s="47">
        <v>2.5</v>
      </c>
      <c r="S37" s="47">
        <v>2.5</v>
      </c>
      <c r="T37" s="47">
        <v>2.5</v>
      </c>
      <c r="U37" s="431">
        <v>2.5</v>
      </c>
      <c r="V37" s="397">
        <v>1.496</v>
      </c>
      <c r="W37" s="400">
        <f t="shared" si="223"/>
        <v>0.59840000000000004</v>
      </c>
      <c r="X37" s="397">
        <v>2.5</v>
      </c>
      <c r="Y37" s="400">
        <f t="shared" si="223"/>
        <v>1</v>
      </c>
      <c r="Z37" s="397"/>
      <c r="AA37" s="400">
        <f t="shared" ref="AA37" si="545">Z37/$U37</f>
        <v>0</v>
      </c>
      <c r="AB37" s="397"/>
      <c r="AC37" s="400">
        <f t="shared" ref="AC37" si="546">AB37/$U37</f>
        <v>0</v>
      </c>
      <c r="AD37" s="397"/>
      <c r="AE37" s="400">
        <f t="shared" ref="AE37" si="547">AD37/$U37</f>
        <v>0</v>
      </c>
      <c r="AF37" s="397"/>
      <c r="AG37" s="400">
        <f t="shared" ref="AG37" si="548">AF37/$U37</f>
        <v>0</v>
      </c>
      <c r="AH37" s="397"/>
      <c r="AI37" s="400">
        <f t="shared" ref="AI37" si="549">AH37/$U37</f>
        <v>0</v>
      </c>
      <c r="AJ37" s="397"/>
      <c r="AK37" s="400">
        <f t="shared" ref="AK37" si="550">AJ37/$U37</f>
        <v>0</v>
      </c>
      <c r="AL37" s="397"/>
      <c r="AM37" s="400">
        <f t="shared" ref="AM37" si="551">AL37/$U37</f>
        <v>0</v>
      </c>
      <c r="AN37" s="397"/>
      <c r="AO37" s="400">
        <f t="shared" ref="AO37" si="552">AN37/$U37</f>
        <v>0</v>
      </c>
      <c r="AP37" s="397"/>
      <c r="AQ37" s="400">
        <f t="shared" ref="AQ37" si="553">AP37/$U37</f>
        <v>0</v>
      </c>
      <c r="AR37" s="397"/>
      <c r="AS37" s="400">
        <f t="shared" ref="AS37" si="554">AR37/$U37</f>
        <v>0</v>
      </c>
      <c r="AT37" s="397"/>
      <c r="AU37" s="400">
        <f t="shared" ref="AU37" si="555">AT37/$U37</f>
        <v>0</v>
      </c>
      <c r="AV37" s="397"/>
      <c r="AW37" s="400">
        <f t="shared" ref="AW37" si="556">AV37/$U37</f>
        <v>0</v>
      </c>
      <c r="AX37" s="397"/>
      <c r="AY37" s="400">
        <f t="shared" ref="AY37" si="557">AX37/$U37</f>
        <v>0</v>
      </c>
      <c r="AZ37" s="397"/>
      <c r="BA37" s="400">
        <f t="shared" ref="BA37" si="558">AZ37/$U37</f>
        <v>0</v>
      </c>
      <c r="BB37" s="397"/>
      <c r="BC37" s="400">
        <f t="shared" ref="BC37" si="559">BB37/$U37</f>
        <v>0</v>
      </c>
      <c r="BD37" s="397"/>
      <c r="BE37" s="400">
        <f t="shared" ref="BE37" si="560">BD37/$U37</f>
        <v>0</v>
      </c>
      <c r="BF37" s="397"/>
      <c r="BG37" s="400">
        <f t="shared" ref="BG37" si="561">BF37/$U37</f>
        <v>0</v>
      </c>
      <c r="BH37" s="397"/>
      <c r="BI37" s="400">
        <f t="shared" ref="BI37" si="562">BH37/$U37</f>
        <v>0</v>
      </c>
      <c r="BJ37" s="397"/>
      <c r="BK37" s="400">
        <f t="shared" ref="BK37" si="563">BJ37/$U37</f>
        <v>0</v>
      </c>
      <c r="BL37" s="48"/>
      <c r="BM37" s="400">
        <f t="shared" ref="BM37" si="564">BL37/$U37</f>
        <v>0</v>
      </c>
      <c r="BN37" s="38" t="s">
        <v>44</v>
      </c>
    </row>
    <row r="38" spans="1:67">
      <c r="A38" s="40" t="s">
        <v>100</v>
      </c>
      <c r="B38" s="40" t="s">
        <v>111</v>
      </c>
      <c r="C38" s="41">
        <v>25</v>
      </c>
      <c r="D38" s="40" t="s">
        <v>106</v>
      </c>
      <c r="E38" s="44">
        <v>3.72</v>
      </c>
      <c r="F38" s="44">
        <v>3.72</v>
      </c>
      <c r="G38" s="44">
        <v>3.72</v>
      </c>
      <c r="H38" s="44">
        <v>3.72</v>
      </c>
      <c r="I38" s="44">
        <v>3.72</v>
      </c>
      <c r="J38" s="44">
        <v>3.72</v>
      </c>
      <c r="K38" s="44">
        <v>3.72</v>
      </c>
      <c r="L38" s="45">
        <v>3.72</v>
      </c>
      <c r="M38" s="46">
        <v>3.72</v>
      </c>
      <c r="N38" s="46">
        <v>3.72</v>
      </c>
      <c r="O38" s="47">
        <v>3.72</v>
      </c>
      <c r="P38" s="47">
        <v>3.72</v>
      </c>
      <c r="Q38" s="47">
        <v>3.72</v>
      </c>
      <c r="R38" s="47">
        <v>3.72</v>
      </c>
      <c r="S38" s="47">
        <v>3.72</v>
      </c>
      <c r="T38" s="47">
        <v>3.72</v>
      </c>
      <c r="U38" s="431">
        <v>3.72</v>
      </c>
      <c r="V38" s="397">
        <v>0.85399999999999998</v>
      </c>
      <c r="W38" s="400">
        <f t="shared" si="223"/>
        <v>0.22956989247311826</v>
      </c>
      <c r="X38" s="397">
        <v>2.33</v>
      </c>
      <c r="Y38" s="400">
        <f t="shared" si="223"/>
        <v>0.62634408602150538</v>
      </c>
      <c r="Z38" s="397"/>
      <c r="AA38" s="400">
        <f t="shared" ref="AA38" si="565">Z38/$U38</f>
        <v>0</v>
      </c>
      <c r="AB38" s="397"/>
      <c r="AC38" s="400">
        <f t="shared" ref="AC38" si="566">AB38/$U38</f>
        <v>0</v>
      </c>
      <c r="AD38" s="397"/>
      <c r="AE38" s="400">
        <f t="shared" ref="AE38" si="567">AD38/$U38</f>
        <v>0</v>
      </c>
      <c r="AF38" s="397"/>
      <c r="AG38" s="400">
        <f t="shared" ref="AG38" si="568">AF38/$U38</f>
        <v>0</v>
      </c>
      <c r="AH38" s="397"/>
      <c r="AI38" s="400">
        <f t="shared" ref="AI38" si="569">AH38/$U38</f>
        <v>0</v>
      </c>
      <c r="AJ38" s="397"/>
      <c r="AK38" s="400">
        <f t="shared" ref="AK38" si="570">AJ38/$U38</f>
        <v>0</v>
      </c>
      <c r="AL38" s="397"/>
      <c r="AM38" s="400">
        <f t="shared" ref="AM38" si="571">AL38/$U38</f>
        <v>0</v>
      </c>
      <c r="AN38" s="397"/>
      <c r="AO38" s="400">
        <f t="shared" ref="AO38" si="572">AN38/$U38</f>
        <v>0</v>
      </c>
      <c r="AP38" s="397"/>
      <c r="AQ38" s="400">
        <f t="shared" ref="AQ38" si="573">AP38/$U38</f>
        <v>0</v>
      </c>
      <c r="AR38" s="397"/>
      <c r="AS38" s="400">
        <f t="shared" ref="AS38" si="574">AR38/$U38</f>
        <v>0</v>
      </c>
      <c r="AT38" s="397"/>
      <c r="AU38" s="400">
        <f t="shared" ref="AU38" si="575">AT38/$U38</f>
        <v>0</v>
      </c>
      <c r="AV38" s="397"/>
      <c r="AW38" s="400">
        <f t="shared" ref="AW38" si="576">AV38/$U38</f>
        <v>0</v>
      </c>
      <c r="AX38" s="397"/>
      <c r="AY38" s="400">
        <f t="shared" ref="AY38" si="577">AX38/$U38</f>
        <v>0</v>
      </c>
      <c r="AZ38" s="397"/>
      <c r="BA38" s="400">
        <f t="shared" ref="BA38" si="578">AZ38/$U38</f>
        <v>0</v>
      </c>
      <c r="BB38" s="397"/>
      <c r="BC38" s="400">
        <f t="shared" ref="BC38" si="579">BB38/$U38</f>
        <v>0</v>
      </c>
      <c r="BD38" s="397"/>
      <c r="BE38" s="400">
        <f t="shared" ref="BE38" si="580">BD38/$U38</f>
        <v>0</v>
      </c>
      <c r="BF38" s="397"/>
      <c r="BG38" s="400">
        <f t="shared" ref="BG38" si="581">BF38/$U38</f>
        <v>0</v>
      </c>
      <c r="BH38" s="397"/>
      <c r="BI38" s="400">
        <f t="shared" ref="BI38" si="582">BH38/$U38</f>
        <v>0</v>
      </c>
      <c r="BJ38" s="397"/>
      <c r="BK38" s="400">
        <f t="shared" ref="BK38" si="583">BJ38/$U38</f>
        <v>0</v>
      </c>
      <c r="BL38" s="48"/>
      <c r="BM38" s="400">
        <f t="shared" ref="BM38" si="584">BL38/$U38</f>
        <v>0</v>
      </c>
      <c r="BN38" s="38" t="s">
        <v>44</v>
      </c>
    </row>
    <row r="39" spans="1:67">
      <c r="A39" s="40" t="s">
        <v>100</v>
      </c>
      <c r="B39" s="40" t="s">
        <v>112</v>
      </c>
      <c r="C39" s="41">
        <v>29</v>
      </c>
      <c r="D39" s="40" t="s">
        <v>113</v>
      </c>
      <c r="E39" s="44">
        <v>14</v>
      </c>
      <c r="F39" s="44">
        <v>14</v>
      </c>
      <c r="G39" s="44">
        <v>14</v>
      </c>
      <c r="H39" s="44">
        <v>14</v>
      </c>
      <c r="I39" s="44">
        <v>14</v>
      </c>
      <c r="J39" s="44">
        <v>14</v>
      </c>
      <c r="K39" s="44">
        <v>14</v>
      </c>
      <c r="L39" s="45">
        <v>14</v>
      </c>
      <c r="M39" s="46">
        <v>14</v>
      </c>
      <c r="N39" s="46">
        <v>14</v>
      </c>
      <c r="O39" s="47">
        <v>14</v>
      </c>
      <c r="P39" s="47">
        <v>14</v>
      </c>
      <c r="Q39" s="47">
        <v>14</v>
      </c>
      <c r="R39" s="47">
        <v>14</v>
      </c>
      <c r="S39" s="47">
        <v>14</v>
      </c>
      <c r="T39" s="47">
        <v>14</v>
      </c>
      <c r="U39" s="431">
        <v>14</v>
      </c>
      <c r="V39" s="397">
        <v>5.0629999999999997</v>
      </c>
      <c r="W39" s="400">
        <f t="shared" si="223"/>
        <v>0.3616428571428571</v>
      </c>
      <c r="X39" s="397">
        <v>9.0090000000000003</v>
      </c>
      <c r="Y39" s="400">
        <f t="shared" si="223"/>
        <v>0.64350000000000007</v>
      </c>
      <c r="Z39" s="397"/>
      <c r="AA39" s="400">
        <f t="shared" ref="AA39" si="585">Z39/$U39</f>
        <v>0</v>
      </c>
      <c r="AB39" s="397"/>
      <c r="AC39" s="400">
        <f t="shared" ref="AC39" si="586">AB39/$U39</f>
        <v>0</v>
      </c>
      <c r="AD39" s="397"/>
      <c r="AE39" s="400">
        <f t="shared" ref="AE39" si="587">AD39/$U39</f>
        <v>0</v>
      </c>
      <c r="AF39" s="397"/>
      <c r="AG39" s="400">
        <f t="shared" ref="AG39" si="588">AF39/$U39</f>
        <v>0</v>
      </c>
      <c r="AH39" s="397"/>
      <c r="AI39" s="400">
        <f t="shared" ref="AI39" si="589">AH39/$U39</f>
        <v>0</v>
      </c>
      <c r="AJ39" s="397"/>
      <c r="AK39" s="400">
        <f t="shared" ref="AK39" si="590">AJ39/$U39</f>
        <v>0</v>
      </c>
      <c r="AL39" s="397"/>
      <c r="AM39" s="400">
        <f t="shared" ref="AM39" si="591">AL39/$U39</f>
        <v>0</v>
      </c>
      <c r="AN39" s="397"/>
      <c r="AO39" s="400">
        <f t="shared" ref="AO39" si="592">AN39/$U39</f>
        <v>0</v>
      </c>
      <c r="AP39" s="397"/>
      <c r="AQ39" s="400">
        <f t="shared" ref="AQ39" si="593">AP39/$U39</f>
        <v>0</v>
      </c>
      <c r="AR39" s="397"/>
      <c r="AS39" s="400">
        <f t="shared" ref="AS39" si="594">AR39/$U39</f>
        <v>0</v>
      </c>
      <c r="AT39" s="397"/>
      <c r="AU39" s="400">
        <f t="shared" ref="AU39" si="595">AT39/$U39</f>
        <v>0</v>
      </c>
      <c r="AV39" s="397"/>
      <c r="AW39" s="400">
        <f t="shared" ref="AW39" si="596">AV39/$U39</f>
        <v>0</v>
      </c>
      <c r="AX39" s="397"/>
      <c r="AY39" s="400">
        <f t="shared" ref="AY39" si="597">AX39/$U39</f>
        <v>0</v>
      </c>
      <c r="AZ39" s="397"/>
      <c r="BA39" s="400">
        <f t="shared" ref="BA39" si="598">AZ39/$U39</f>
        <v>0</v>
      </c>
      <c r="BB39" s="397"/>
      <c r="BC39" s="400">
        <f t="shared" ref="BC39" si="599">BB39/$U39</f>
        <v>0</v>
      </c>
      <c r="BD39" s="397"/>
      <c r="BE39" s="400">
        <f t="shared" ref="BE39" si="600">BD39/$U39</f>
        <v>0</v>
      </c>
      <c r="BF39" s="397"/>
      <c r="BG39" s="400">
        <f t="shared" ref="BG39" si="601">BF39/$U39</f>
        <v>0</v>
      </c>
      <c r="BH39" s="397"/>
      <c r="BI39" s="400">
        <f t="shared" ref="BI39" si="602">BH39/$U39</f>
        <v>0</v>
      </c>
      <c r="BJ39" s="397"/>
      <c r="BK39" s="400">
        <f t="shared" ref="BK39" si="603">BJ39/$U39</f>
        <v>0</v>
      </c>
      <c r="BL39" s="48"/>
      <c r="BM39" s="400">
        <f t="shared" ref="BM39" si="604">BL39/$U39</f>
        <v>0</v>
      </c>
      <c r="BN39" s="38" t="s">
        <v>44</v>
      </c>
    </row>
    <row r="40" spans="1:67">
      <c r="A40" s="40" t="s">
        <v>100</v>
      </c>
      <c r="B40" s="40" t="s">
        <v>114</v>
      </c>
      <c r="C40" s="41">
        <v>15</v>
      </c>
      <c r="D40" s="40" t="s">
        <v>115</v>
      </c>
      <c r="E40" s="44">
        <v>2.9249999999999998</v>
      </c>
      <c r="F40" s="44">
        <v>2.9249999999999998</v>
      </c>
      <c r="G40" s="44">
        <v>2.9249999999999998</v>
      </c>
      <c r="H40" s="44">
        <v>2.9249999999999998</v>
      </c>
      <c r="I40" s="44">
        <v>2.9249999999999998</v>
      </c>
      <c r="J40" s="44">
        <v>2.9249999999999998</v>
      </c>
      <c r="K40" s="44">
        <v>2.9249999999999998</v>
      </c>
      <c r="L40" s="45">
        <v>2.9249999999999998</v>
      </c>
      <c r="M40" s="46">
        <v>2.9249999999999998</v>
      </c>
      <c r="N40" s="46">
        <v>2.9249999999999998</v>
      </c>
      <c r="O40" s="47">
        <v>2.9249999999999998</v>
      </c>
      <c r="P40" s="47">
        <v>2.9249999999999998</v>
      </c>
      <c r="Q40" s="47">
        <v>2.9249999999999998</v>
      </c>
      <c r="R40" s="47">
        <v>2.9249999999999998</v>
      </c>
      <c r="S40" s="47">
        <v>2.9249999999999998</v>
      </c>
      <c r="T40" s="47">
        <v>2.9249999999999998</v>
      </c>
      <c r="U40" s="431">
        <v>2.9249999999999998</v>
      </c>
      <c r="V40" s="397">
        <v>1.851</v>
      </c>
      <c r="W40" s="400">
        <f t="shared" si="223"/>
        <v>0.63282051282051288</v>
      </c>
      <c r="X40" s="397">
        <v>2.194</v>
      </c>
      <c r="Y40" s="400">
        <f t="shared" si="223"/>
        <v>0.75008547008547011</v>
      </c>
      <c r="Z40" s="397"/>
      <c r="AA40" s="400">
        <f t="shared" ref="AA40" si="605">Z40/$U40</f>
        <v>0</v>
      </c>
      <c r="AB40" s="397"/>
      <c r="AC40" s="400">
        <f t="shared" ref="AC40" si="606">AB40/$U40</f>
        <v>0</v>
      </c>
      <c r="AD40" s="397"/>
      <c r="AE40" s="400">
        <f t="shared" ref="AE40" si="607">AD40/$U40</f>
        <v>0</v>
      </c>
      <c r="AF40" s="397"/>
      <c r="AG40" s="400">
        <f t="shared" ref="AG40" si="608">AF40/$U40</f>
        <v>0</v>
      </c>
      <c r="AH40" s="397"/>
      <c r="AI40" s="400">
        <f t="shared" ref="AI40" si="609">AH40/$U40</f>
        <v>0</v>
      </c>
      <c r="AJ40" s="397"/>
      <c r="AK40" s="400">
        <f t="shared" ref="AK40" si="610">AJ40/$U40</f>
        <v>0</v>
      </c>
      <c r="AL40" s="397"/>
      <c r="AM40" s="400">
        <f t="shared" ref="AM40" si="611">AL40/$U40</f>
        <v>0</v>
      </c>
      <c r="AN40" s="397"/>
      <c r="AO40" s="400">
        <f t="shared" ref="AO40" si="612">AN40/$U40</f>
        <v>0</v>
      </c>
      <c r="AP40" s="397"/>
      <c r="AQ40" s="400">
        <f t="shared" ref="AQ40" si="613">AP40/$U40</f>
        <v>0</v>
      </c>
      <c r="AR40" s="397"/>
      <c r="AS40" s="400">
        <f t="shared" ref="AS40" si="614">AR40/$U40</f>
        <v>0</v>
      </c>
      <c r="AT40" s="397"/>
      <c r="AU40" s="400">
        <f t="shared" ref="AU40" si="615">AT40/$U40</f>
        <v>0</v>
      </c>
      <c r="AV40" s="397"/>
      <c r="AW40" s="400">
        <f t="shared" ref="AW40" si="616">AV40/$U40</f>
        <v>0</v>
      </c>
      <c r="AX40" s="397"/>
      <c r="AY40" s="400">
        <f t="shared" ref="AY40" si="617">AX40/$U40</f>
        <v>0</v>
      </c>
      <c r="AZ40" s="397"/>
      <c r="BA40" s="400">
        <f t="shared" ref="BA40" si="618">AZ40/$U40</f>
        <v>0</v>
      </c>
      <c r="BB40" s="397"/>
      <c r="BC40" s="400">
        <f t="shared" ref="BC40" si="619">BB40/$U40</f>
        <v>0</v>
      </c>
      <c r="BD40" s="397"/>
      <c r="BE40" s="400">
        <f t="shared" ref="BE40" si="620">BD40/$U40</f>
        <v>0</v>
      </c>
      <c r="BF40" s="397"/>
      <c r="BG40" s="400">
        <f t="shared" ref="BG40" si="621">BF40/$U40</f>
        <v>0</v>
      </c>
      <c r="BH40" s="397"/>
      <c r="BI40" s="400">
        <f t="shared" ref="BI40" si="622">BH40/$U40</f>
        <v>0</v>
      </c>
      <c r="BJ40" s="397"/>
      <c r="BK40" s="400">
        <f t="shared" ref="BK40" si="623">BJ40/$U40</f>
        <v>0</v>
      </c>
      <c r="BL40" s="48"/>
      <c r="BM40" s="400">
        <f t="shared" ref="BM40" si="624">BL40/$U40</f>
        <v>0</v>
      </c>
      <c r="BN40" s="38" t="s">
        <v>44</v>
      </c>
    </row>
    <row r="41" spans="1:67">
      <c r="A41" s="40" t="s">
        <v>100</v>
      </c>
      <c r="B41" s="40" t="s">
        <v>116</v>
      </c>
      <c r="C41" s="41">
        <v>46</v>
      </c>
      <c r="D41" s="40" t="s">
        <v>117</v>
      </c>
      <c r="E41" s="44">
        <v>1.75</v>
      </c>
      <c r="F41" s="44">
        <v>1.75</v>
      </c>
      <c r="G41" s="44">
        <v>1.75</v>
      </c>
      <c r="H41" s="44">
        <v>1.75</v>
      </c>
      <c r="I41" s="44">
        <v>1.75</v>
      </c>
      <c r="J41" s="44">
        <v>1.75</v>
      </c>
      <c r="K41" s="44">
        <v>1.75</v>
      </c>
      <c r="L41" s="45">
        <v>1.75</v>
      </c>
      <c r="M41" s="46">
        <v>1.75</v>
      </c>
      <c r="N41" s="46">
        <v>1.67</v>
      </c>
      <c r="O41" s="47">
        <v>1.67</v>
      </c>
      <c r="P41" s="47">
        <v>1.67</v>
      </c>
      <c r="Q41" s="47">
        <v>1.67</v>
      </c>
      <c r="R41" s="47">
        <v>1.67</v>
      </c>
      <c r="S41" s="47">
        <v>1.67</v>
      </c>
      <c r="T41" s="47">
        <v>1.67</v>
      </c>
      <c r="U41" s="431">
        <v>1.67</v>
      </c>
      <c r="V41" s="397">
        <v>0.23</v>
      </c>
      <c r="W41" s="400">
        <f t="shared" si="223"/>
        <v>0.1377245508982036</v>
      </c>
      <c r="X41" s="397">
        <v>1.113</v>
      </c>
      <c r="Y41" s="400">
        <f t="shared" si="223"/>
        <v>0.66646706586826354</v>
      </c>
      <c r="Z41" s="397"/>
      <c r="AA41" s="400">
        <f t="shared" ref="AA41" si="625">Z41/$U41</f>
        <v>0</v>
      </c>
      <c r="AB41" s="397"/>
      <c r="AC41" s="400">
        <f t="shared" ref="AC41" si="626">AB41/$U41</f>
        <v>0</v>
      </c>
      <c r="AD41" s="397"/>
      <c r="AE41" s="400">
        <f t="shared" ref="AE41" si="627">AD41/$U41</f>
        <v>0</v>
      </c>
      <c r="AF41" s="397"/>
      <c r="AG41" s="400">
        <f t="shared" ref="AG41" si="628">AF41/$U41</f>
        <v>0</v>
      </c>
      <c r="AH41" s="397"/>
      <c r="AI41" s="400">
        <f t="shared" ref="AI41" si="629">AH41/$U41</f>
        <v>0</v>
      </c>
      <c r="AJ41" s="397"/>
      <c r="AK41" s="400">
        <f t="shared" ref="AK41" si="630">AJ41/$U41</f>
        <v>0</v>
      </c>
      <c r="AL41" s="397"/>
      <c r="AM41" s="400">
        <f t="shared" ref="AM41" si="631">AL41/$U41</f>
        <v>0</v>
      </c>
      <c r="AN41" s="397"/>
      <c r="AO41" s="400">
        <f t="shared" ref="AO41" si="632">AN41/$U41</f>
        <v>0</v>
      </c>
      <c r="AP41" s="397"/>
      <c r="AQ41" s="400">
        <f t="shared" ref="AQ41" si="633">AP41/$U41</f>
        <v>0</v>
      </c>
      <c r="AR41" s="397"/>
      <c r="AS41" s="400">
        <f t="shared" ref="AS41" si="634">AR41/$U41</f>
        <v>0</v>
      </c>
      <c r="AT41" s="397"/>
      <c r="AU41" s="400">
        <f t="shared" ref="AU41" si="635">AT41/$U41</f>
        <v>0</v>
      </c>
      <c r="AV41" s="397"/>
      <c r="AW41" s="400">
        <f t="shared" ref="AW41" si="636">AV41/$U41</f>
        <v>0</v>
      </c>
      <c r="AX41" s="397"/>
      <c r="AY41" s="400">
        <f t="shared" ref="AY41" si="637">AX41/$U41</f>
        <v>0</v>
      </c>
      <c r="AZ41" s="397"/>
      <c r="BA41" s="400">
        <f t="shared" ref="BA41" si="638">AZ41/$U41</f>
        <v>0</v>
      </c>
      <c r="BB41" s="397"/>
      <c r="BC41" s="400">
        <f t="shared" ref="BC41" si="639">BB41/$U41</f>
        <v>0</v>
      </c>
      <c r="BD41" s="397"/>
      <c r="BE41" s="400">
        <f t="shared" ref="BE41" si="640">BD41/$U41</f>
        <v>0</v>
      </c>
      <c r="BF41" s="397"/>
      <c r="BG41" s="400">
        <f t="shared" ref="BG41" si="641">BF41/$U41</f>
        <v>0</v>
      </c>
      <c r="BH41" s="397"/>
      <c r="BI41" s="400">
        <f t="shared" ref="BI41" si="642">BH41/$U41</f>
        <v>0</v>
      </c>
      <c r="BJ41" s="397"/>
      <c r="BK41" s="400">
        <f t="shared" ref="BK41" si="643">BJ41/$U41</f>
        <v>0</v>
      </c>
      <c r="BL41" s="48"/>
      <c r="BM41" s="400">
        <f t="shared" ref="BM41" si="644">BL41/$U41</f>
        <v>0</v>
      </c>
      <c r="BN41" s="38" t="s">
        <v>44</v>
      </c>
    </row>
    <row r="42" spans="1:67" ht="11.25" customHeight="1">
      <c r="A42" s="40" t="s">
        <v>100</v>
      </c>
      <c r="B42" s="40" t="s">
        <v>118</v>
      </c>
      <c r="C42" s="41" t="s">
        <v>119</v>
      </c>
      <c r="D42" s="40" t="s">
        <v>120</v>
      </c>
      <c r="E42" s="44"/>
      <c r="F42" s="44"/>
      <c r="G42" s="44"/>
      <c r="H42" s="44"/>
      <c r="I42" s="44"/>
      <c r="J42" s="44"/>
      <c r="K42" s="44"/>
      <c r="L42" s="45"/>
      <c r="M42" s="46"/>
      <c r="N42" s="46"/>
      <c r="O42" s="47"/>
      <c r="P42" s="47"/>
      <c r="Q42" s="47">
        <v>4.95</v>
      </c>
      <c r="R42" s="47">
        <v>4.95</v>
      </c>
      <c r="S42" s="47">
        <v>4.95</v>
      </c>
      <c r="T42" s="47">
        <v>4.95</v>
      </c>
      <c r="U42" s="431">
        <v>4.95</v>
      </c>
      <c r="V42" s="397">
        <v>1.1379999999999999</v>
      </c>
      <c r="W42" s="400">
        <f t="shared" si="223"/>
        <v>0.22989898989898988</v>
      </c>
      <c r="X42" s="397">
        <v>2.0009999999999999</v>
      </c>
      <c r="Y42" s="400">
        <f t="shared" si="223"/>
        <v>0.40424242424242418</v>
      </c>
      <c r="Z42" s="397"/>
      <c r="AA42" s="400">
        <f t="shared" ref="AA42" si="645">Z42/$U42</f>
        <v>0</v>
      </c>
      <c r="AB42" s="397"/>
      <c r="AC42" s="400">
        <f t="shared" ref="AC42" si="646">AB42/$U42</f>
        <v>0</v>
      </c>
      <c r="AD42" s="397"/>
      <c r="AE42" s="400">
        <f t="shared" ref="AE42" si="647">AD42/$U42</f>
        <v>0</v>
      </c>
      <c r="AF42" s="397"/>
      <c r="AG42" s="400">
        <f t="shared" ref="AG42" si="648">AF42/$U42</f>
        <v>0</v>
      </c>
      <c r="AH42" s="397"/>
      <c r="AI42" s="400">
        <f t="shared" ref="AI42" si="649">AH42/$U42</f>
        <v>0</v>
      </c>
      <c r="AJ42" s="397"/>
      <c r="AK42" s="400">
        <f t="shared" ref="AK42" si="650">AJ42/$U42</f>
        <v>0</v>
      </c>
      <c r="AL42" s="397"/>
      <c r="AM42" s="400">
        <f t="shared" ref="AM42" si="651">AL42/$U42</f>
        <v>0</v>
      </c>
      <c r="AN42" s="397"/>
      <c r="AO42" s="400">
        <f t="shared" ref="AO42" si="652">AN42/$U42</f>
        <v>0</v>
      </c>
      <c r="AP42" s="397"/>
      <c r="AQ42" s="400">
        <f t="shared" ref="AQ42" si="653">AP42/$U42</f>
        <v>0</v>
      </c>
      <c r="AR42" s="397"/>
      <c r="AS42" s="400">
        <f t="shared" ref="AS42" si="654">AR42/$U42</f>
        <v>0</v>
      </c>
      <c r="AT42" s="397"/>
      <c r="AU42" s="400">
        <f t="shared" ref="AU42" si="655">AT42/$U42</f>
        <v>0</v>
      </c>
      <c r="AV42" s="397"/>
      <c r="AW42" s="400">
        <f t="shared" ref="AW42" si="656">AV42/$U42</f>
        <v>0</v>
      </c>
      <c r="AX42" s="397"/>
      <c r="AY42" s="400">
        <f t="shared" ref="AY42" si="657">AX42/$U42</f>
        <v>0</v>
      </c>
      <c r="AZ42" s="397"/>
      <c r="BA42" s="400">
        <f t="shared" ref="BA42" si="658">AZ42/$U42</f>
        <v>0</v>
      </c>
      <c r="BB42" s="397"/>
      <c r="BC42" s="400">
        <f t="shared" ref="BC42" si="659">BB42/$U42</f>
        <v>0</v>
      </c>
      <c r="BD42" s="397"/>
      <c r="BE42" s="400">
        <f t="shared" ref="BE42" si="660">BD42/$U42</f>
        <v>0</v>
      </c>
      <c r="BF42" s="397"/>
      <c r="BG42" s="400">
        <f t="shared" ref="BG42" si="661">BF42/$U42</f>
        <v>0</v>
      </c>
      <c r="BH42" s="397"/>
      <c r="BI42" s="400">
        <f t="shared" ref="BI42" si="662">BH42/$U42</f>
        <v>0</v>
      </c>
      <c r="BJ42" s="397"/>
      <c r="BK42" s="400">
        <f t="shared" ref="BK42" si="663">BJ42/$U42</f>
        <v>0</v>
      </c>
      <c r="BL42" s="48"/>
      <c r="BM42" s="400">
        <f t="shared" ref="BM42" si="664">BL42/$U42</f>
        <v>0</v>
      </c>
      <c r="BN42" s="38" t="s">
        <v>44</v>
      </c>
    </row>
    <row r="43" spans="1:67" s="72" customFormat="1" ht="13.5" customHeight="1" thickBot="1">
      <c r="A43" s="450" t="s">
        <v>121</v>
      </c>
      <c r="B43" s="450"/>
      <c r="C43" s="123"/>
      <c r="D43" s="124"/>
      <c r="E43" s="65">
        <f t="shared" ref="E43:O43" si="665">SUM(E33:E41)</f>
        <v>64.094999999999999</v>
      </c>
      <c r="F43" s="65">
        <f t="shared" si="665"/>
        <v>64.094999999999999</v>
      </c>
      <c r="G43" s="65">
        <f t="shared" si="665"/>
        <v>64.094999999999999</v>
      </c>
      <c r="H43" s="65">
        <f t="shared" si="665"/>
        <v>64.094999999999999</v>
      </c>
      <c r="I43" s="65">
        <f t="shared" si="665"/>
        <v>64.094999999999999</v>
      </c>
      <c r="J43" s="65">
        <f t="shared" si="665"/>
        <v>64.094999999999999</v>
      </c>
      <c r="K43" s="65">
        <f t="shared" si="665"/>
        <v>64.594999999999999</v>
      </c>
      <c r="L43" s="66">
        <f t="shared" si="665"/>
        <v>64.594999999999999</v>
      </c>
      <c r="M43" s="134">
        <f t="shared" si="665"/>
        <v>64.594999999999999</v>
      </c>
      <c r="N43" s="134">
        <f t="shared" si="665"/>
        <v>64.515000000000001</v>
      </c>
      <c r="O43" s="135">
        <f t="shared" si="665"/>
        <v>64.515000000000001</v>
      </c>
      <c r="P43" s="135">
        <v>64.515000000000001</v>
      </c>
      <c r="Q43" s="135">
        <f>SUM(Q33:Q42)</f>
        <v>69.465000000000003</v>
      </c>
      <c r="R43" s="135">
        <f>SUM(R33:R42)</f>
        <v>69.465000000000003</v>
      </c>
      <c r="S43" s="135">
        <f>SUM(S33:S42)</f>
        <v>69.465000000000003</v>
      </c>
      <c r="T43" s="136">
        <v>69.465000000000003</v>
      </c>
      <c r="U43" s="136">
        <v>69.465000000000003</v>
      </c>
      <c r="V43" s="69">
        <f>SUM(V33:V42)</f>
        <v>24.817</v>
      </c>
      <c r="W43" s="400">
        <f t="shared" si="223"/>
        <v>0.35725905132080904</v>
      </c>
      <c r="X43" s="69">
        <f>SUM(X33:X42)</f>
        <v>44.786000000000001</v>
      </c>
      <c r="Y43" s="400">
        <f t="shared" si="223"/>
        <v>0.64472756064204995</v>
      </c>
      <c r="Z43" s="69">
        <f>SUM(Z33:Z42)</f>
        <v>0</v>
      </c>
      <c r="AA43" s="400">
        <f t="shared" ref="AA43" si="666">Z43/$U43</f>
        <v>0</v>
      </c>
      <c r="AB43" s="69">
        <f>SUM(AB33:AB42)</f>
        <v>0</v>
      </c>
      <c r="AC43" s="400">
        <f t="shared" ref="AC43" si="667">AB43/$U43</f>
        <v>0</v>
      </c>
      <c r="AD43" s="69">
        <f>SUM(AD33:AD42)</f>
        <v>0</v>
      </c>
      <c r="AE43" s="400">
        <f t="shared" ref="AE43" si="668">AD43/$U43</f>
        <v>0</v>
      </c>
      <c r="AF43" s="69">
        <f>SUM(AF33:AF42)</f>
        <v>0</v>
      </c>
      <c r="AG43" s="400">
        <f t="shared" ref="AG43" si="669">AF43/$U43</f>
        <v>0</v>
      </c>
      <c r="AH43" s="69">
        <f>SUM(AH33:AH42)</f>
        <v>0</v>
      </c>
      <c r="AI43" s="400">
        <f t="shared" ref="AI43" si="670">AH43/$U43</f>
        <v>0</v>
      </c>
      <c r="AJ43" s="69">
        <f>SUM(AJ33:AJ42)</f>
        <v>0</v>
      </c>
      <c r="AK43" s="400">
        <f t="shared" ref="AK43" si="671">AJ43/$U43</f>
        <v>0</v>
      </c>
      <c r="AL43" s="69">
        <f>SUM(AL33:AL42)</f>
        <v>0</v>
      </c>
      <c r="AM43" s="400">
        <f t="shared" ref="AM43" si="672">AL43/$U43</f>
        <v>0</v>
      </c>
      <c r="AN43" s="69">
        <f>SUM(AN33:AN42)</f>
        <v>0</v>
      </c>
      <c r="AO43" s="400">
        <f t="shared" ref="AO43" si="673">AN43/$U43</f>
        <v>0</v>
      </c>
      <c r="AP43" s="69">
        <f>SUM(AP33:AP42)</f>
        <v>0</v>
      </c>
      <c r="AQ43" s="400">
        <f t="shared" ref="AQ43" si="674">AP43/$U43</f>
        <v>0</v>
      </c>
      <c r="AR43" s="69">
        <f>SUM(AR33:AR42)</f>
        <v>0</v>
      </c>
      <c r="AS43" s="400">
        <f t="shared" ref="AS43" si="675">AR43/$U43</f>
        <v>0</v>
      </c>
      <c r="AT43" s="69">
        <f>SUM(AT33:AT42)</f>
        <v>0</v>
      </c>
      <c r="AU43" s="400">
        <f t="shared" ref="AU43" si="676">AT43/$U43</f>
        <v>0</v>
      </c>
      <c r="AV43" s="69">
        <f>SUM(AV33:AV42)</f>
        <v>0</v>
      </c>
      <c r="AW43" s="400">
        <f t="shared" ref="AW43" si="677">AV43/$U43</f>
        <v>0</v>
      </c>
      <c r="AX43" s="69">
        <f>SUM(AX33:AX42)</f>
        <v>0</v>
      </c>
      <c r="AY43" s="400">
        <f t="shared" ref="AY43" si="678">AX43/$U43</f>
        <v>0</v>
      </c>
      <c r="AZ43" s="69">
        <f>SUM(AZ33:AZ42)</f>
        <v>0</v>
      </c>
      <c r="BA43" s="400">
        <f t="shared" ref="BA43" si="679">AZ43/$U43</f>
        <v>0</v>
      </c>
      <c r="BB43" s="69">
        <f>SUM(BB33:BB42)</f>
        <v>0</v>
      </c>
      <c r="BC43" s="400">
        <f t="shared" ref="BC43" si="680">BB43/$U43</f>
        <v>0</v>
      </c>
      <c r="BD43" s="69">
        <f>SUM(BD33:BD42)</f>
        <v>0</v>
      </c>
      <c r="BE43" s="400">
        <f t="shared" ref="BE43" si="681">BD43/$U43</f>
        <v>0</v>
      </c>
      <c r="BF43" s="69">
        <f>SUM(BF33:BF42)</f>
        <v>0</v>
      </c>
      <c r="BG43" s="400">
        <f t="shared" ref="BG43" si="682">BF43/$U43</f>
        <v>0</v>
      </c>
      <c r="BH43" s="69">
        <f>SUM(BH33:BH42)</f>
        <v>0</v>
      </c>
      <c r="BI43" s="400">
        <f t="shared" ref="BI43" si="683">BH43/$U43</f>
        <v>0</v>
      </c>
      <c r="BJ43" s="69">
        <f>SUM(BJ33:BJ42)</f>
        <v>0</v>
      </c>
      <c r="BK43" s="400">
        <f t="shared" ref="BK43" si="684">BJ43/$U43</f>
        <v>0</v>
      </c>
      <c r="BL43" s="69">
        <f>SUM(BL33:BL42)</f>
        <v>0</v>
      </c>
      <c r="BM43" s="400">
        <f t="shared" ref="BM43" si="685">BL43/$U43</f>
        <v>0</v>
      </c>
      <c r="BN43" s="70"/>
      <c r="BO43" s="71"/>
    </row>
    <row r="44" spans="1:67" ht="6" customHeight="1" thickBot="1">
      <c r="A44" s="102"/>
      <c r="B44" s="102"/>
      <c r="C44" s="103"/>
      <c r="D44" s="104"/>
      <c r="E44" s="95"/>
      <c r="F44" s="95"/>
      <c r="G44" s="95"/>
      <c r="H44" s="95"/>
      <c r="I44" s="95"/>
      <c r="J44" s="95"/>
      <c r="K44" s="95"/>
      <c r="L44" s="105"/>
      <c r="M44" s="130"/>
      <c r="N44" s="130"/>
      <c r="O44" s="131"/>
      <c r="P44" s="131"/>
      <c r="Q44" s="131"/>
      <c r="R44" s="131"/>
      <c r="S44" s="131"/>
      <c r="T44" s="108"/>
      <c r="U44" s="108"/>
      <c r="V44" s="80"/>
      <c r="W44" s="81"/>
      <c r="X44" s="80"/>
      <c r="Y44" s="81"/>
      <c r="Z44" s="80"/>
      <c r="AA44" s="81"/>
      <c r="AB44" s="80"/>
      <c r="AC44" s="81"/>
      <c r="AD44" s="80"/>
      <c r="AE44" s="81"/>
      <c r="AF44" s="80"/>
      <c r="AG44" s="81"/>
      <c r="AH44" s="80"/>
      <c r="AI44" s="81"/>
      <c r="AJ44" s="80"/>
      <c r="AK44" s="81"/>
      <c r="AL44" s="80"/>
      <c r="AM44" s="81"/>
      <c r="AN44" s="80"/>
      <c r="AO44" s="81"/>
      <c r="AP44" s="80"/>
      <c r="AQ44" s="81"/>
      <c r="AR44" s="80"/>
      <c r="AS44" s="81"/>
      <c r="AT44" s="80"/>
      <c r="AU44" s="81"/>
      <c r="AV44" s="80"/>
      <c r="AW44" s="81"/>
      <c r="AX44" s="80"/>
      <c r="AY44" s="81"/>
      <c r="AZ44" s="80"/>
      <c r="BA44" s="81"/>
      <c r="BB44" s="80"/>
      <c r="BC44" s="81"/>
      <c r="BD44" s="80"/>
      <c r="BE44" s="81"/>
      <c r="BF44" s="80"/>
      <c r="BG44" s="81"/>
      <c r="BH44" s="80"/>
      <c r="BI44" s="81"/>
      <c r="BJ44" s="80"/>
      <c r="BK44" s="81"/>
      <c r="BL44" s="80"/>
      <c r="BM44" s="81"/>
      <c r="BN44" s="82"/>
    </row>
    <row r="45" spans="1:67" s="72" customFormat="1" ht="13.5" thickBot="1">
      <c r="A45" s="96" t="s">
        <v>122</v>
      </c>
      <c r="B45" s="40" t="s">
        <v>123</v>
      </c>
      <c r="C45" s="41">
        <v>3</v>
      </c>
      <c r="D45" s="40" t="s">
        <v>124</v>
      </c>
      <c r="E45" s="65">
        <v>8.1999999999999993</v>
      </c>
      <c r="F45" s="65">
        <v>8.1999999999999993</v>
      </c>
      <c r="G45" s="65">
        <v>8.1999999999999993</v>
      </c>
      <c r="H45" s="65">
        <v>8.1999999999999993</v>
      </c>
      <c r="I45" s="65">
        <v>8.1999999999999993</v>
      </c>
      <c r="J45" s="65">
        <v>8.1999999999999993</v>
      </c>
      <c r="K45" s="87">
        <v>8.1999999999999993</v>
      </c>
      <c r="L45" s="88">
        <v>8.1999999999999993</v>
      </c>
      <c r="M45" s="137">
        <v>8.1999999999999993</v>
      </c>
      <c r="N45" s="137">
        <v>8.1999999999999993</v>
      </c>
      <c r="O45" s="138">
        <v>8.1999999999999993</v>
      </c>
      <c r="P45" s="138">
        <v>8.1999999999999993</v>
      </c>
      <c r="Q45" s="138">
        <v>8.1999999999999993</v>
      </c>
      <c r="R45" s="138">
        <v>8.1999999999999993</v>
      </c>
      <c r="S45" s="138">
        <v>8.1999999999999993</v>
      </c>
      <c r="T45" s="139">
        <v>8.1999999999999993</v>
      </c>
      <c r="U45" s="139">
        <v>8.1999999999999993</v>
      </c>
      <c r="V45" s="140">
        <v>8.1999999999999993</v>
      </c>
      <c r="W45" s="400">
        <f t="shared" si="223"/>
        <v>1</v>
      </c>
      <c r="X45" s="140">
        <v>8.1999999999999993</v>
      </c>
      <c r="Y45" s="400">
        <f t="shared" si="223"/>
        <v>1</v>
      </c>
      <c r="Z45" s="140"/>
      <c r="AA45" s="400">
        <f t="shared" ref="AA45" si="686">Z45/$U45</f>
        <v>0</v>
      </c>
      <c r="AB45" s="140"/>
      <c r="AC45" s="400">
        <f t="shared" ref="AC45" si="687">AB45/$U45</f>
        <v>0</v>
      </c>
      <c r="AD45" s="140"/>
      <c r="AE45" s="400">
        <f t="shared" ref="AE45" si="688">AD45/$U45</f>
        <v>0</v>
      </c>
      <c r="AF45" s="140"/>
      <c r="AG45" s="400">
        <f t="shared" ref="AG45" si="689">AF45/$U45</f>
        <v>0</v>
      </c>
      <c r="AH45" s="140"/>
      <c r="AI45" s="400">
        <f t="shared" ref="AI45" si="690">AH45/$U45</f>
        <v>0</v>
      </c>
      <c r="AJ45" s="140"/>
      <c r="AK45" s="400">
        <f t="shared" ref="AK45" si="691">AJ45/$U45</f>
        <v>0</v>
      </c>
      <c r="AL45" s="140"/>
      <c r="AM45" s="400">
        <f t="shared" ref="AM45" si="692">AL45/$U45</f>
        <v>0</v>
      </c>
      <c r="AN45" s="140"/>
      <c r="AO45" s="400">
        <f t="shared" ref="AO45" si="693">AN45/$U45</f>
        <v>0</v>
      </c>
      <c r="AP45" s="140"/>
      <c r="AQ45" s="400">
        <f t="shared" ref="AQ45" si="694">AP45/$U45</f>
        <v>0</v>
      </c>
      <c r="AR45" s="140"/>
      <c r="AS45" s="400">
        <f t="shared" ref="AS45" si="695">AR45/$U45</f>
        <v>0</v>
      </c>
      <c r="AT45" s="140"/>
      <c r="AU45" s="400">
        <f t="shared" ref="AU45" si="696">AT45/$U45</f>
        <v>0</v>
      </c>
      <c r="AV45" s="140"/>
      <c r="AW45" s="400">
        <f t="shared" ref="AW45" si="697">AV45/$U45</f>
        <v>0</v>
      </c>
      <c r="AX45" s="140"/>
      <c r="AY45" s="400">
        <f t="shared" ref="AY45" si="698">AX45/$U45</f>
        <v>0</v>
      </c>
      <c r="AZ45" s="140"/>
      <c r="BA45" s="400">
        <f t="shared" ref="BA45" si="699">AZ45/$U45</f>
        <v>0</v>
      </c>
      <c r="BB45" s="140"/>
      <c r="BC45" s="400">
        <f t="shared" ref="BC45" si="700">BB45/$U45</f>
        <v>0</v>
      </c>
      <c r="BD45" s="140"/>
      <c r="BE45" s="400">
        <f t="shared" ref="BE45" si="701">BD45/$U45</f>
        <v>0</v>
      </c>
      <c r="BF45" s="140"/>
      <c r="BG45" s="400">
        <f t="shared" ref="BG45" si="702">BF45/$U45</f>
        <v>0</v>
      </c>
      <c r="BH45" s="140"/>
      <c r="BI45" s="400">
        <f t="shared" ref="BI45" si="703">BH45/$U45</f>
        <v>0</v>
      </c>
      <c r="BJ45" s="140"/>
      <c r="BK45" s="400">
        <f t="shared" ref="BK45" si="704">BJ45/$U45</f>
        <v>0</v>
      </c>
      <c r="BL45" s="140"/>
      <c r="BM45" s="400">
        <f t="shared" ref="BM45" si="705">BL45/$U45</f>
        <v>0</v>
      </c>
      <c r="BN45" s="141" t="s">
        <v>125</v>
      </c>
      <c r="BO45" s="12"/>
    </row>
    <row r="46" spans="1:67" ht="5.25" customHeight="1">
      <c r="A46" s="102"/>
      <c r="B46" s="102"/>
      <c r="C46" s="103"/>
      <c r="D46" s="104"/>
      <c r="E46" s="95"/>
      <c r="F46" s="95"/>
      <c r="G46" s="95"/>
      <c r="H46" s="95"/>
      <c r="I46" s="95"/>
      <c r="J46" s="95"/>
      <c r="K46" s="95"/>
      <c r="L46" s="105"/>
      <c r="M46" s="130"/>
      <c r="N46" s="130"/>
      <c r="O46" s="131"/>
      <c r="P46" s="131"/>
      <c r="Q46" s="131"/>
      <c r="R46" s="131"/>
      <c r="S46" s="131"/>
      <c r="T46" s="108"/>
      <c r="U46" s="108"/>
      <c r="V46" s="80"/>
      <c r="W46" s="81"/>
      <c r="X46" s="80"/>
      <c r="Y46" s="81"/>
      <c r="Z46" s="80"/>
      <c r="AA46" s="81"/>
      <c r="AB46" s="80"/>
      <c r="AC46" s="81"/>
      <c r="AD46" s="80"/>
      <c r="AE46" s="81"/>
      <c r="AF46" s="80"/>
      <c r="AG46" s="81"/>
      <c r="AH46" s="80"/>
      <c r="AI46" s="81"/>
      <c r="AJ46" s="80"/>
      <c r="AK46" s="81"/>
      <c r="AL46" s="80"/>
      <c r="AM46" s="81"/>
      <c r="AN46" s="80"/>
      <c r="AO46" s="81"/>
      <c r="AP46" s="80"/>
      <c r="AQ46" s="81"/>
      <c r="AR46" s="80"/>
      <c r="AS46" s="81"/>
      <c r="AT46" s="80"/>
      <c r="AU46" s="81"/>
      <c r="AV46" s="80"/>
      <c r="AW46" s="81"/>
      <c r="AX46" s="80"/>
      <c r="AY46" s="81"/>
      <c r="AZ46" s="80"/>
      <c r="BA46" s="81"/>
      <c r="BB46" s="80"/>
      <c r="BC46" s="81"/>
      <c r="BD46" s="80"/>
      <c r="BE46" s="81"/>
      <c r="BF46" s="80"/>
      <c r="BG46" s="81"/>
      <c r="BH46" s="80"/>
      <c r="BI46" s="81"/>
      <c r="BJ46" s="80"/>
      <c r="BK46" s="81"/>
      <c r="BL46" s="80"/>
      <c r="BM46" s="81"/>
      <c r="BN46" s="82"/>
    </row>
    <row r="47" spans="1:67">
      <c r="A47" s="40" t="s">
        <v>126</v>
      </c>
      <c r="B47" s="40" t="s">
        <v>127</v>
      </c>
      <c r="C47" s="41">
        <v>10</v>
      </c>
      <c r="D47" s="40" t="s">
        <v>128</v>
      </c>
      <c r="E47" s="44">
        <v>11</v>
      </c>
      <c r="F47" s="44">
        <v>11</v>
      </c>
      <c r="G47" s="44">
        <v>11</v>
      </c>
      <c r="H47" s="44">
        <v>11</v>
      </c>
      <c r="I47" s="44">
        <v>11</v>
      </c>
      <c r="J47" s="44">
        <v>11</v>
      </c>
      <c r="K47" s="44">
        <v>10.9</v>
      </c>
      <c r="L47" s="45">
        <v>10.9</v>
      </c>
      <c r="M47" s="46">
        <v>10.9</v>
      </c>
      <c r="N47" s="46">
        <v>10.9</v>
      </c>
      <c r="O47" s="47">
        <v>10.9</v>
      </c>
      <c r="P47" s="47">
        <v>10.9</v>
      </c>
      <c r="Q47" s="142">
        <v>10.9</v>
      </c>
      <c r="R47" s="142">
        <v>10.9</v>
      </c>
      <c r="S47" s="142">
        <v>10.9</v>
      </c>
      <c r="T47" s="142">
        <v>10.9</v>
      </c>
      <c r="U47" s="439">
        <v>10.9</v>
      </c>
      <c r="V47" s="397">
        <v>8.0273430000000001</v>
      </c>
      <c r="W47" s="400">
        <f t="shared" si="223"/>
        <v>0.73645348623853213</v>
      </c>
      <c r="X47" s="397">
        <v>10.821999999999999</v>
      </c>
      <c r="Y47" s="400">
        <f t="shared" si="223"/>
        <v>0.99284403669724763</v>
      </c>
      <c r="Z47" s="397"/>
      <c r="AA47" s="400">
        <f t="shared" ref="AA47" si="706">Z47/$U47</f>
        <v>0</v>
      </c>
      <c r="AB47" s="397"/>
      <c r="AC47" s="400">
        <f t="shared" ref="AC47" si="707">AB47/$U47</f>
        <v>0</v>
      </c>
      <c r="AD47" s="397"/>
      <c r="AE47" s="400">
        <f t="shared" ref="AE47" si="708">AD47/$U47</f>
        <v>0</v>
      </c>
      <c r="AF47" s="397"/>
      <c r="AG47" s="400">
        <f t="shared" ref="AG47" si="709">AF47/$U47</f>
        <v>0</v>
      </c>
      <c r="AH47" s="397"/>
      <c r="AI47" s="400">
        <f t="shared" ref="AI47" si="710">AH47/$U47</f>
        <v>0</v>
      </c>
      <c r="AJ47" s="397"/>
      <c r="AK47" s="400">
        <f t="shared" ref="AK47" si="711">AJ47/$U47</f>
        <v>0</v>
      </c>
      <c r="AL47" s="397"/>
      <c r="AM47" s="400">
        <f t="shared" ref="AM47" si="712">AL47/$U47</f>
        <v>0</v>
      </c>
      <c r="AN47" s="397"/>
      <c r="AO47" s="400">
        <f t="shared" ref="AO47" si="713">AN47/$U47</f>
        <v>0</v>
      </c>
      <c r="AP47" s="397"/>
      <c r="AQ47" s="400">
        <f t="shared" ref="AQ47" si="714">AP47/$U47</f>
        <v>0</v>
      </c>
      <c r="AR47" s="397"/>
      <c r="AS47" s="400">
        <f t="shared" ref="AS47" si="715">AR47/$U47</f>
        <v>0</v>
      </c>
      <c r="AT47" s="397"/>
      <c r="AU47" s="400">
        <f t="shared" ref="AU47" si="716">AT47/$U47</f>
        <v>0</v>
      </c>
      <c r="AV47" s="397"/>
      <c r="AW47" s="400">
        <f t="shared" ref="AW47" si="717">AV47/$U47</f>
        <v>0</v>
      </c>
      <c r="AX47" s="397"/>
      <c r="AY47" s="400">
        <f t="shared" ref="AY47" si="718">AX47/$U47</f>
        <v>0</v>
      </c>
      <c r="AZ47" s="397"/>
      <c r="BA47" s="400">
        <f t="shared" ref="BA47" si="719">AZ47/$U47</f>
        <v>0</v>
      </c>
      <c r="BB47" s="397"/>
      <c r="BC47" s="400">
        <f t="shared" ref="BC47" si="720">BB47/$U47</f>
        <v>0</v>
      </c>
      <c r="BD47" s="397"/>
      <c r="BE47" s="400">
        <f t="shared" ref="BE47" si="721">BD47/$U47</f>
        <v>0</v>
      </c>
      <c r="BF47" s="397"/>
      <c r="BG47" s="400">
        <f t="shared" ref="BG47" si="722">BF47/$U47</f>
        <v>0</v>
      </c>
      <c r="BH47" s="397"/>
      <c r="BI47" s="400">
        <f t="shared" ref="BI47" si="723">BH47/$U47</f>
        <v>0</v>
      </c>
      <c r="BJ47" s="397"/>
      <c r="BK47" s="400">
        <f t="shared" ref="BK47" si="724">BJ47/$U47</f>
        <v>0</v>
      </c>
      <c r="BL47" s="48"/>
      <c r="BM47" s="400">
        <f t="shared" ref="BM47" si="725">BL47/$U47</f>
        <v>0</v>
      </c>
      <c r="BN47" s="38" t="s">
        <v>129</v>
      </c>
      <c r="BO47" s="143" t="s">
        <v>130</v>
      </c>
    </row>
    <row r="48" spans="1:67">
      <c r="A48" s="40" t="s">
        <v>126</v>
      </c>
      <c r="B48" s="40" t="s">
        <v>131</v>
      </c>
      <c r="C48" s="41">
        <v>8</v>
      </c>
      <c r="D48" s="40" t="s">
        <v>132</v>
      </c>
      <c r="E48" s="44">
        <v>18.8</v>
      </c>
      <c r="F48" s="44">
        <v>18.8</v>
      </c>
      <c r="G48" s="44">
        <v>18.8</v>
      </c>
      <c r="H48" s="44">
        <v>18.8</v>
      </c>
      <c r="I48" s="44">
        <v>18.8</v>
      </c>
      <c r="J48" s="44">
        <v>18.8</v>
      </c>
      <c r="K48" s="44">
        <v>18.8</v>
      </c>
      <c r="L48" s="45">
        <v>18.8</v>
      </c>
      <c r="M48" s="46">
        <v>18.8</v>
      </c>
      <c r="N48" s="46">
        <v>18.8</v>
      </c>
      <c r="O48" s="47">
        <v>18.8</v>
      </c>
      <c r="P48" s="47">
        <v>18.8</v>
      </c>
      <c r="Q48" s="47">
        <v>18.8</v>
      </c>
      <c r="R48" s="47">
        <v>18.8</v>
      </c>
      <c r="S48" s="47">
        <v>18.8</v>
      </c>
      <c r="T48" s="47">
        <v>18.8</v>
      </c>
      <c r="U48" s="144">
        <v>18.8</v>
      </c>
      <c r="V48" s="397">
        <v>10.090999999999999</v>
      </c>
      <c r="W48" s="400">
        <f t="shared" si="223"/>
        <v>0.53675531914893615</v>
      </c>
      <c r="X48" s="397">
        <v>13.739000000000001</v>
      </c>
      <c r="Y48" s="400">
        <f t="shared" si="223"/>
        <v>0.73079787234042559</v>
      </c>
      <c r="Z48" s="397"/>
      <c r="AA48" s="400">
        <f t="shared" ref="AA48" si="726">Z48/$U48</f>
        <v>0</v>
      </c>
      <c r="AB48" s="397"/>
      <c r="AC48" s="400">
        <f t="shared" ref="AC48" si="727">AB48/$U48</f>
        <v>0</v>
      </c>
      <c r="AD48" s="397"/>
      <c r="AE48" s="400">
        <f t="shared" ref="AE48" si="728">AD48/$U48</f>
        <v>0</v>
      </c>
      <c r="AF48" s="397"/>
      <c r="AG48" s="400">
        <f t="shared" ref="AG48" si="729">AF48/$U48</f>
        <v>0</v>
      </c>
      <c r="AH48" s="397"/>
      <c r="AI48" s="400">
        <f t="shared" ref="AI48" si="730">AH48/$U48</f>
        <v>0</v>
      </c>
      <c r="AJ48" s="397"/>
      <c r="AK48" s="400">
        <f t="shared" ref="AK48" si="731">AJ48/$U48</f>
        <v>0</v>
      </c>
      <c r="AL48" s="397"/>
      <c r="AM48" s="400">
        <f t="shared" ref="AM48" si="732">AL48/$U48</f>
        <v>0</v>
      </c>
      <c r="AN48" s="397"/>
      <c r="AO48" s="400">
        <f t="shared" ref="AO48" si="733">AN48/$U48</f>
        <v>0</v>
      </c>
      <c r="AP48" s="397"/>
      <c r="AQ48" s="400">
        <f t="shared" ref="AQ48" si="734">AP48/$U48</f>
        <v>0</v>
      </c>
      <c r="AR48" s="397"/>
      <c r="AS48" s="400">
        <f t="shared" ref="AS48" si="735">AR48/$U48</f>
        <v>0</v>
      </c>
      <c r="AT48" s="397"/>
      <c r="AU48" s="400">
        <f t="shared" ref="AU48" si="736">AT48/$U48</f>
        <v>0</v>
      </c>
      <c r="AV48" s="397"/>
      <c r="AW48" s="400">
        <f t="shared" ref="AW48" si="737">AV48/$U48</f>
        <v>0</v>
      </c>
      <c r="AX48" s="397"/>
      <c r="AY48" s="400">
        <f t="shared" ref="AY48" si="738">AX48/$U48</f>
        <v>0</v>
      </c>
      <c r="AZ48" s="397"/>
      <c r="BA48" s="400">
        <f t="shared" ref="BA48" si="739">AZ48/$U48</f>
        <v>0</v>
      </c>
      <c r="BB48" s="397"/>
      <c r="BC48" s="400">
        <f t="shared" ref="BC48" si="740">BB48/$U48</f>
        <v>0</v>
      </c>
      <c r="BD48" s="397"/>
      <c r="BE48" s="400">
        <f t="shared" ref="BE48" si="741">BD48/$U48</f>
        <v>0</v>
      </c>
      <c r="BF48" s="397"/>
      <c r="BG48" s="400">
        <f t="shared" ref="BG48" si="742">BF48/$U48</f>
        <v>0</v>
      </c>
      <c r="BH48" s="397"/>
      <c r="BI48" s="400">
        <f t="shared" ref="BI48" si="743">BH48/$U48</f>
        <v>0</v>
      </c>
      <c r="BJ48" s="397"/>
      <c r="BK48" s="400">
        <f t="shared" ref="BK48" si="744">BJ48/$U48</f>
        <v>0</v>
      </c>
      <c r="BL48" s="48"/>
      <c r="BM48" s="400">
        <f t="shared" ref="BM48" si="745">BL48/$U48</f>
        <v>0</v>
      </c>
      <c r="BN48" s="38" t="s">
        <v>133</v>
      </c>
    </row>
    <row r="49" spans="1:67">
      <c r="A49" s="40" t="s">
        <v>126</v>
      </c>
      <c r="B49" s="40" t="s">
        <v>134</v>
      </c>
      <c r="C49" s="41">
        <v>35</v>
      </c>
      <c r="D49" s="40" t="s">
        <v>135</v>
      </c>
      <c r="E49" s="44">
        <v>7.8</v>
      </c>
      <c r="F49" s="44">
        <v>7.8</v>
      </c>
      <c r="G49" s="44">
        <v>7.8</v>
      </c>
      <c r="H49" s="44">
        <v>7.8</v>
      </c>
      <c r="I49" s="44">
        <v>7.8</v>
      </c>
      <c r="J49" s="44">
        <v>7.8</v>
      </c>
      <c r="K49" s="44">
        <v>7.8</v>
      </c>
      <c r="L49" s="45">
        <v>7.8</v>
      </c>
      <c r="M49" s="46">
        <v>7.8</v>
      </c>
      <c r="N49" s="46">
        <v>7.8</v>
      </c>
      <c r="O49" s="47">
        <v>7.8</v>
      </c>
      <c r="P49" s="47">
        <v>7.8</v>
      </c>
      <c r="Q49" s="47">
        <v>7.8</v>
      </c>
      <c r="R49" s="47">
        <v>7.8</v>
      </c>
      <c r="S49" s="144">
        <v>7.7</v>
      </c>
      <c r="T49" s="144">
        <v>7.7</v>
      </c>
      <c r="U49" s="144">
        <v>7.7</v>
      </c>
      <c r="V49" s="397">
        <v>5.5679999999999996</v>
      </c>
      <c r="W49" s="400">
        <f t="shared" si="223"/>
        <v>0.72311688311688305</v>
      </c>
      <c r="X49" s="397">
        <v>7.819</v>
      </c>
      <c r="Y49" s="400">
        <f t="shared" si="223"/>
        <v>1.0154545454545454</v>
      </c>
      <c r="Z49" s="397"/>
      <c r="AA49" s="400">
        <f t="shared" ref="AA49" si="746">Z49/$U49</f>
        <v>0</v>
      </c>
      <c r="AB49" s="397"/>
      <c r="AC49" s="400">
        <f t="shared" ref="AC49" si="747">AB49/$U49</f>
        <v>0</v>
      </c>
      <c r="AD49" s="397"/>
      <c r="AE49" s="400">
        <f t="shared" ref="AE49" si="748">AD49/$U49</f>
        <v>0</v>
      </c>
      <c r="AF49" s="397"/>
      <c r="AG49" s="400">
        <f t="shared" ref="AG49" si="749">AF49/$U49</f>
        <v>0</v>
      </c>
      <c r="AH49" s="397"/>
      <c r="AI49" s="400">
        <f t="shared" ref="AI49" si="750">AH49/$U49</f>
        <v>0</v>
      </c>
      <c r="AJ49" s="397"/>
      <c r="AK49" s="400">
        <f t="shared" ref="AK49" si="751">AJ49/$U49</f>
        <v>0</v>
      </c>
      <c r="AL49" s="397"/>
      <c r="AM49" s="400">
        <f t="shared" ref="AM49" si="752">AL49/$U49</f>
        <v>0</v>
      </c>
      <c r="AN49" s="397"/>
      <c r="AO49" s="400">
        <f t="shared" ref="AO49" si="753">AN49/$U49</f>
        <v>0</v>
      </c>
      <c r="AP49" s="397"/>
      <c r="AQ49" s="400">
        <f t="shared" ref="AQ49" si="754">AP49/$U49</f>
        <v>0</v>
      </c>
      <c r="AR49" s="397"/>
      <c r="AS49" s="400">
        <f t="shared" ref="AS49" si="755">AR49/$U49</f>
        <v>0</v>
      </c>
      <c r="AT49" s="397"/>
      <c r="AU49" s="400">
        <f t="shared" ref="AU49" si="756">AT49/$U49</f>
        <v>0</v>
      </c>
      <c r="AV49" s="397"/>
      <c r="AW49" s="400">
        <f t="shared" ref="AW49" si="757">AV49/$U49</f>
        <v>0</v>
      </c>
      <c r="AX49" s="397"/>
      <c r="AY49" s="400">
        <f t="shared" ref="AY49" si="758">AX49/$U49</f>
        <v>0</v>
      </c>
      <c r="AZ49" s="397"/>
      <c r="BA49" s="400">
        <f t="shared" ref="BA49" si="759">AZ49/$U49</f>
        <v>0</v>
      </c>
      <c r="BB49" s="397"/>
      <c r="BC49" s="400">
        <f t="shared" ref="BC49" si="760">BB49/$U49</f>
        <v>0</v>
      </c>
      <c r="BD49" s="397"/>
      <c r="BE49" s="400">
        <f t="shared" ref="BE49" si="761">BD49/$U49</f>
        <v>0</v>
      </c>
      <c r="BF49" s="397"/>
      <c r="BG49" s="400">
        <f t="shared" ref="BG49" si="762">BF49/$U49</f>
        <v>0</v>
      </c>
      <c r="BH49" s="397"/>
      <c r="BI49" s="400">
        <f t="shared" ref="BI49" si="763">BH49/$U49</f>
        <v>0</v>
      </c>
      <c r="BJ49" s="397"/>
      <c r="BK49" s="400">
        <f t="shared" ref="BK49" si="764">BJ49/$U49</f>
        <v>0</v>
      </c>
      <c r="BL49" s="48"/>
      <c r="BM49" s="400">
        <f t="shared" ref="BM49" si="765">BL49/$U49</f>
        <v>0</v>
      </c>
      <c r="BN49" s="38" t="s">
        <v>133</v>
      </c>
    </row>
    <row r="50" spans="1:67">
      <c r="A50" s="145" t="s">
        <v>126</v>
      </c>
      <c r="B50" s="145" t="s">
        <v>136</v>
      </c>
      <c r="C50" s="41">
        <v>6</v>
      </c>
      <c r="D50" s="40" t="s">
        <v>136</v>
      </c>
      <c r="E50" s="44">
        <v>3.4</v>
      </c>
      <c r="F50" s="44">
        <v>3.4</v>
      </c>
      <c r="G50" s="44">
        <v>3.4</v>
      </c>
      <c r="H50" s="44">
        <v>3.4</v>
      </c>
      <c r="I50" s="44">
        <v>3.4</v>
      </c>
      <c r="J50" s="44">
        <v>3.4</v>
      </c>
      <c r="K50" s="44">
        <v>3.4</v>
      </c>
      <c r="L50" s="45">
        <v>3.4</v>
      </c>
      <c r="M50" s="46">
        <v>3.4</v>
      </c>
      <c r="N50" s="46">
        <v>3.4</v>
      </c>
      <c r="O50" s="47">
        <v>3.4</v>
      </c>
      <c r="P50" s="47">
        <v>3.4</v>
      </c>
      <c r="Q50" s="47">
        <v>3.4</v>
      </c>
      <c r="R50" s="47">
        <v>3.4</v>
      </c>
      <c r="S50" s="47">
        <v>3.4</v>
      </c>
      <c r="T50" s="47">
        <v>3.4</v>
      </c>
      <c r="U50" s="431">
        <v>3.4</v>
      </c>
      <c r="V50" s="397">
        <v>1.966</v>
      </c>
      <c r="W50" s="400">
        <f t="shared" si="223"/>
        <v>0.57823529411764707</v>
      </c>
      <c r="X50" s="397">
        <v>2.544</v>
      </c>
      <c r="Y50" s="400">
        <f t="shared" si="223"/>
        <v>0.74823529411764711</v>
      </c>
      <c r="Z50" s="397"/>
      <c r="AA50" s="400">
        <f t="shared" ref="AA50" si="766">Z50/$U50</f>
        <v>0</v>
      </c>
      <c r="AB50" s="397"/>
      <c r="AC50" s="400">
        <f t="shared" ref="AC50" si="767">AB50/$U50</f>
        <v>0</v>
      </c>
      <c r="AD50" s="397"/>
      <c r="AE50" s="400">
        <f t="shared" ref="AE50" si="768">AD50/$U50</f>
        <v>0</v>
      </c>
      <c r="AF50" s="397"/>
      <c r="AG50" s="400">
        <f t="shared" ref="AG50" si="769">AF50/$U50</f>
        <v>0</v>
      </c>
      <c r="AH50" s="397"/>
      <c r="AI50" s="400">
        <f t="shared" ref="AI50" si="770">AH50/$U50</f>
        <v>0</v>
      </c>
      <c r="AJ50" s="397"/>
      <c r="AK50" s="400">
        <f t="shared" ref="AK50" si="771">AJ50/$U50</f>
        <v>0</v>
      </c>
      <c r="AL50" s="397"/>
      <c r="AM50" s="400">
        <f t="shared" ref="AM50" si="772">AL50/$U50</f>
        <v>0</v>
      </c>
      <c r="AN50" s="397"/>
      <c r="AO50" s="400">
        <f t="shared" ref="AO50" si="773">AN50/$U50</f>
        <v>0</v>
      </c>
      <c r="AP50" s="397"/>
      <c r="AQ50" s="400">
        <f t="shared" ref="AQ50" si="774">AP50/$U50</f>
        <v>0</v>
      </c>
      <c r="AR50" s="397"/>
      <c r="AS50" s="400">
        <f t="shared" ref="AS50" si="775">AR50/$U50</f>
        <v>0</v>
      </c>
      <c r="AT50" s="397"/>
      <c r="AU50" s="400">
        <f t="shared" ref="AU50" si="776">AT50/$U50</f>
        <v>0</v>
      </c>
      <c r="AV50" s="397"/>
      <c r="AW50" s="400">
        <f t="shared" ref="AW50" si="777">AV50/$U50</f>
        <v>0</v>
      </c>
      <c r="AX50" s="397"/>
      <c r="AY50" s="400">
        <f t="shared" ref="AY50" si="778">AX50/$U50</f>
        <v>0</v>
      </c>
      <c r="AZ50" s="397"/>
      <c r="BA50" s="400">
        <f t="shared" ref="BA50" si="779">AZ50/$U50</f>
        <v>0</v>
      </c>
      <c r="BB50" s="397"/>
      <c r="BC50" s="400">
        <f t="shared" ref="BC50" si="780">BB50/$U50</f>
        <v>0</v>
      </c>
      <c r="BD50" s="397"/>
      <c r="BE50" s="400">
        <f t="shared" ref="BE50" si="781">BD50/$U50</f>
        <v>0</v>
      </c>
      <c r="BF50" s="397"/>
      <c r="BG50" s="400">
        <f t="shared" ref="BG50" si="782">BF50/$U50</f>
        <v>0</v>
      </c>
      <c r="BH50" s="397"/>
      <c r="BI50" s="400">
        <f t="shared" ref="BI50" si="783">BH50/$U50</f>
        <v>0</v>
      </c>
      <c r="BJ50" s="397"/>
      <c r="BK50" s="400">
        <f t="shared" ref="BK50" si="784">BJ50/$U50</f>
        <v>0</v>
      </c>
      <c r="BL50" s="48"/>
      <c r="BM50" s="400">
        <f t="shared" ref="BM50" si="785">BL50/$U50</f>
        <v>0</v>
      </c>
      <c r="BN50" s="38" t="s">
        <v>137</v>
      </c>
      <c r="BO50" s="119"/>
    </row>
    <row r="51" spans="1:67">
      <c r="A51" s="145" t="s">
        <v>126</v>
      </c>
      <c r="B51" s="145" t="s">
        <v>138</v>
      </c>
      <c r="C51" s="41">
        <v>7</v>
      </c>
      <c r="D51" s="40" t="s">
        <v>139</v>
      </c>
      <c r="E51" s="44">
        <v>8.5</v>
      </c>
      <c r="F51" s="44">
        <v>8.5</v>
      </c>
      <c r="G51" s="44">
        <v>8.5</v>
      </c>
      <c r="H51" s="44">
        <v>8.5</v>
      </c>
      <c r="I51" s="44">
        <v>8.5</v>
      </c>
      <c r="J51" s="44">
        <v>8.5</v>
      </c>
      <c r="K51" s="44">
        <v>11.35</v>
      </c>
      <c r="L51" s="45">
        <v>11.35</v>
      </c>
      <c r="M51" s="46">
        <v>11.35</v>
      </c>
      <c r="N51" s="46">
        <v>11.35</v>
      </c>
      <c r="O51" s="47">
        <v>11.35</v>
      </c>
      <c r="P51" s="47">
        <v>11.35</v>
      </c>
      <c r="Q51" s="142">
        <v>11.35</v>
      </c>
      <c r="R51" s="142">
        <v>11.35</v>
      </c>
      <c r="S51" s="142">
        <v>11.35</v>
      </c>
      <c r="T51" s="142">
        <v>11.35</v>
      </c>
      <c r="U51" s="439">
        <v>11.35</v>
      </c>
      <c r="V51" s="397">
        <v>11.35</v>
      </c>
      <c r="W51" s="400">
        <f t="shared" si="223"/>
        <v>1</v>
      </c>
      <c r="X51" s="397">
        <v>11.497</v>
      </c>
      <c r="Y51" s="400">
        <f t="shared" si="223"/>
        <v>1.0129515418502202</v>
      </c>
      <c r="Z51" s="397"/>
      <c r="AA51" s="400">
        <f t="shared" ref="AA51" si="786">Z51/$U51</f>
        <v>0</v>
      </c>
      <c r="AB51" s="397"/>
      <c r="AC51" s="400">
        <f t="shared" ref="AC51" si="787">AB51/$U51</f>
        <v>0</v>
      </c>
      <c r="AD51" s="397"/>
      <c r="AE51" s="400">
        <f t="shared" ref="AE51" si="788">AD51/$U51</f>
        <v>0</v>
      </c>
      <c r="AF51" s="397"/>
      <c r="AG51" s="400">
        <f t="shared" ref="AG51" si="789">AF51/$U51</f>
        <v>0</v>
      </c>
      <c r="AH51" s="397"/>
      <c r="AI51" s="400">
        <f t="shared" ref="AI51" si="790">AH51/$U51</f>
        <v>0</v>
      </c>
      <c r="AJ51" s="397"/>
      <c r="AK51" s="400">
        <f t="shared" ref="AK51" si="791">AJ51/$U51</f>
        <v>0</v>
      </c>
      <c r="AL51" s="397"/>
      <c r="AM51" s="400">
        <f t="shared" ref="AM51" si="792">AL51/$U51</f>
        <v>0</v>
      </c>
      <c r="AN51" s="397"/>
      <c r="AO51" s="400">
        <f t="shared" ref="AO51" si="793">AN51/$U51</f>
        <v>0</v>
      </c>
      <c r="AP51" s="397"/>
      <c r="AQ51" s="400">
        <f t="shared" ref="AQ51" si="794">AP51/$U51</f>
        <v>0</v>
      </c>
      <c r="AR51" s="397"/>
      <c r="AS51" s="400">
        <f t="shared" ref="AS51" si="795">AR51/$U51</f>
        <v>0</v>
      </c>
      <c r="AT51" s="397"/>
      <c r="AU51" s="400">
        <f t="shared" ref="AU51" si="796">AT51/$U51</f>
        <v>0</v>
      </c>
      <c r="AV51" s="397"/>
      <c r="AW51" s="400">
        <f t="shared" ref="AW51" si="797">AV51/$U51</f>
        <v>0</v>
      </c>
      <c r="AX51" s="397"/>
      <c r="AY51" s="400">
        <f t="shared" ref="AY51" si="798">AX51/$U51</f>
        <v>0</v>
      </c>
      <c r="AZ51" s="397"/>
      <c r="BA51" s="400">
        <f t="shared" ref="BA51" si="799">AZ51/$U51</f>
        <v>0</v>
      </c>
      <c r="BB51" s="397"/>
      <c r="BC51" s="400">
        <f t="shared" ref="BC51" si="800">BB51/$U51</f>
        <v>0</v>
      </c>
      <c r="BD51" s="397"/>
      <c r="BE51" s="400">
        <f t="shared" ref="BE51" si="801">BD51/$U51</f>
        <v>0</v>
      </c>
      <c r="BF51" s="397"/>
      <c r="BG51" s="400">
        <f t="shared" ref="BG51" si="802">BF51/$U51</f>
        <v>0</v>
      </c>
      <c r="BH51" s="397"/>
      <c r="BI51" s="400">
        <f t="shared" ref="BI51" si="803">BH51/$U51</f>
        <v>0</v>
      </c>
      <c r="BJ51" s="397"/>
      <c r="BK51" s="400">
        <f t="shared" ref="BK51" si="804">BJ51/$U51</f>
        <v>0</v>
      </c>
      <c r="BL51" s="48"/>
      <c r="BM51" s="400">
        <f t="shared" ref="BM51" si="805">BL51/$U51</f>
        <v>0</v>
      </c>
      <c r="BN51" s="38" t="s">
        <v>129</v>
      </c>
      <c r="BO51" s="143" t="s">
        <v>140</v>
      </c>
    </row>
    <row r="52" spans="1:67">
      <c r="A52" s="145" t="s">
        <v>126</v>
      </c>
      <c r="B52" s="145" t="s">
        <v>141</v>
      </c>
      <c r="C52" s="41">
        <v>33</v>
      </c>
      <c r="D52" s="40" t="s">
        <v>142</v>
      </c>
      <c r="E52" s="44">
        <v>6.5</v>
      </c>
      <c r="F52" s="44">
        <v>6.5</v>
      </c>
      <c r="G52" s="44">
        <v>6.5</v>
      </c>
      <c r="H52" s="44">
        <v>6.5</v>
      </c>
      <c r="I52" s="44">
        <v>6.5</v>
      </c>
      <c r="J52" s="44">
        <v>6.5</v>
      </c>
      <c r="K52" s="44">
        <v>4.8</v>
      </c>
      <c r="L52" s="45">
        <v>4.8</v>
      </c>
      <c r="M52" s="46">
        <v>4.968</v>
      </c>
      <c r="N52" s="46">
        <v>4.968</v>
      </c>
      <c r="O52" s="47">
        <v>4.968</v>
      </c>
      <c r="P52" s="47">
        <v>4.968</v>
      </c>
      <c r="Q52" s="47">
        <v>4.968</v>
      </c>
      <c r="R52" s="47">
        <v>4.968</v>
      </c>
      <c r="S52" s="47">
        <v>4.968</v>
      </c>
      <c r="T52" s="47">
        <v>4.968</v>
      </c>
      <c r="U52" s="431">
        <v>4.5199999999999996</v>
      </c>
      <c r="V52" s="397">
        <v>2.7229999999999999</v>
      </c>
      <c r="W52" s="400">
        <f t="shared" si="223"/>
        <v>0.60243362831858405</v>
      </c>
      <c r="X52" s="397">
        <v>3.49</v>
      </c>
      <c r="Y52" s="400">
        <f t="shared" si="223"/>
        <v>0.77212389380530988</v>
      </c>
      <c r="Z52" s="397"/>
      <c r="AA52" s="400">
        <f t="shared" ref="AA52" si="806">Z52/$U52</f>
        <v>0</v>
      </c>
      <c r="AB52" s="397"/>
      <c r="AC52" s="400">
        <f t="shared" ref="AC52" si="807">AB52/$U52</f>
        <v>0</v>
      </c>
      <c r="AD52" s="397"/>
      <c r="AE52" s="400">
        <f t="shared" ref="AE52" si="808">AD52/$U52</f>
        <v>0</v>
      </c>
      <c r="AF52" s="397"/>
      <c r="AG52" s="400">
        <f t="shared" ref="AG52" si="809">AF52/$U52</f>
        <v>0</v>
      </c>
      <c r="AH52" s="397"/>
      <c r="AI52" s="400">
        <f t="shared" ref="AI52" si="810">AH52/$U52</f>
        <v>0</v>
      </c>
      <c r="AJ52" s="397"/>
      <c r="AK52" s="400">
        <f t="shared" ref="AK52" si="811">AJ52/$U52</f>
        <v>0</v>
      </c>
      <c r="AL52" s="397"/>
      <c r="AM52" s="400">
        <f t="shared" ref="AM52" si="812">AL52/$U52</f>
        <v>0</v>
      </c>
      <c r="AN52" s="397"/>
      <c r="AO52" s="400">
        <f t="shared" ref="AO52" si="813">AN52/$U52</f>
        <v>0</v>
      </c>
      <c r="AP52" s="397"/>
      <c r="AQ52" s="400">
        <f t="shared" ref="AQ52" si="814">AP52/$U52</f>
        <v>0</v>
      </c>
      <c r="AR52" s="397"/>
      <c r="AS52" s="400">
        <f t="shared" ref="AS52" si="815">AR52/$U52</f>
        <v>0</v>
      </c>
      <c r="AT52" s="397"/>
      <c r="AU52" s="400">
        <f t="shared" ref="AU52" si="816">AT52/$U52</f>
        <v>0</v>
      </c>
      <c r="AV52" s="397"/>
      <c r="AW52" s="400">
        <f t="shared" ref="AW52" si="817">AV52/$U52</f>
        <v>0</v>
      </c>
      <c r="AX52" s="397"/>
      <c r="AY52" s="400">
        <f t="shared" ref="AY52" si="818">AX52/$U52</f>
        <v>0</v>
      </c>
      <c r="AZ52" s="397"/>
      <c r="BA52" s="400">
        <f t="shared" ref="BA52" si="819">AZ52/$U52</f>
        <v>0</v>
      </c>
      <c r="BB52" s="397"/>
      <c r="BC52" s="400">
        <f t="shared" ref="BC52" si="820">BB52/$U52</f>
        <v>0</v>
      </c>
      <c r="BD52" s="397"/>
      <c r="BE52" s="400">
        <f t="shared" ref="BE52" si="821">BD52/$U52</f>
        <v>0</v>
      </c>
      <c r="BF52" s="397"/>
      <c r="BG52" s="400">
        <f t="shared" ref="BG52" si="822">BF52/$U52</f>
        <v>0</v>
      </c>
      <c r="BH52" s="397"/>
      <c r="BI52" s="400">
        <f t="shared" ref="BI52" si="823">BH52/$U52</f>
        <v>0</v>
      </c>
      <c r="BJ52" s="397"/>
      <c r="BK52" s="400">
        <f t="shared" ref="BK52" si="824">BJ52/$U52</f>
        <v>0</v>
      </c>
      <c r="BL52" s="48"/>
      <c r="BM52" s="400">
        <f t="shared" ref="BM52" si="825">BL52/$U52</f>
        <v>0</v>
      </c>
      <c r="BN52" s="38" t="s">
        <v>143</v>
      </c>
    </row>
    <row r="53" spans="1:67">
      <c r="A53" s="145" t="s">
        <v>126</v>
      </c>
      <c r="B53" s="145" t="s">
        <v>144</v>
      </c>
      <c r="C53" s="41">
        <v>4</v>
      </c>
      <c r="D53" s="40" t="s">
        <v>145</v>
      </c>
      <c r="E53" s="44">
        <v>15</v>
      </c>
      <c r="F53" s="44">
        <v>15</v>
      </c>
      <c r="G53" s="44">
        <v>15</v>
      </c>
      <c r="H53" s="44">
        <v>15</v>
      </c>
      <c r="I53" s="44">
        <v>15</v>
      </c>
      <c r="J53" s="44">
        <v>15</v>
      </c>
      <c r="K53" s="44">
        <v>15</v>
      </c>
      <c r="L53" s="45">
        <v>15</v>
      </c>
      <c r="M53" s="46">
        <v>15</v>
      </c>
      <c r="N53" s="46">
        <v>15</v>
      </c>
      <c r="O53" s="47">
        <v>15</v>
      </c>
      <c r="P53" s="47">
        <v>15</v>
      </c>
      <c r="Q53" s="47">
        <v>15</v>
      </c>
      <c r="R53" s="47">
        <v>15</v>
      </c>
      <c r="S53" s="47">
        <v>15</v>
      </c>
      <c r="T53" s="47">
        <v>15</v>
      </c>
      <c r="U53" s="431">
        <v>15</v>
      </c>
      <c r="V53" s="397">
        <v>12.88</v>
      </c>
      <c r="W53" s="400">
        <f t="shared" si="223"/>
        <v>0.85866666666666669</v>
      </c>
      <c r="X53" s="397">
        <v>13.37</v>
      </c>
      <c r="Y53" s="400">
        <f t="shared" si="223"/>
        <v>0.89133333333333331</v>
      </c>
      <c r="Z53" s="397"/>
      <c r="AA53" s="400">
        <f t="shared" ref="AA53" si="826">Z53/$U53</f>
        <v>0</v>
      </c>
      <c r="AB53" s="397"/>
      <c r="AC53" s="400">
        <f t="shared" ref="AC53" si="827">AB53/$U53</f>
        <v>0</v>
      </c>
      <c r="AD53" s="397"/>
      <c r="AE53" s="400">
        <f t="shared" ref="AE53" si="828">AD53/$U53</f>
        <v>0</v>
      </c>
      <c r="AF53" s="397"/>
      <c r="AG53" s="400">
        <f t="shared" ref="AG53" si="829">AF53/$U53</f>
        <v>0</v>
      </c>
      <c r="AH53" s="397"/>
      <c r="AI53" s="400">
        <f t="shared" ref="AI53" si="830">AH53/$U53</f>
        <v>0</v>
      </c>
      <c r="AJ53" s="397"/>
      <c r="AK53" s="400">
        <f t="shared" ref="AK53" si="831">AJ53/$U53</f>
        <v>0</v>
      </c>
      <c r="AL53" s="397"/>
      <c r="AM53" s="400">
        <f t="shared" ref="AM53" si="832">AL53/$U53</f>
        <v>0</v>
      </c>
      <c r="AN53" s="397"/>
      <c r="AO53" s="400">
        <f t="shared" ref="AO53" si="833">AN53/$U53</f>
        <v>0</v>
      </c>
      <c r="AP53" s="397"/>
      <c r="AQ53" s="400">
        <f t="shared" ref="AQ53" si="834">AP53/$U53</f>
        <v>0</v>
      </c>
      <c r="AR53" s="397"/>
      <c r="AS53" s="400">
        <f t="shared" ref="AS53" si="835">AR53/$U53</f>
        <v>0</v>
      </c>
      <c r="AT53" s="397"/>
      <c r="AU53" s="400">
        <f t="shared" ref="AU53" si="836">AT53/$U53</f>
        <v>0</v>
      </c>
      <c r="AV53" s="397"/>
      <c r="AW53" s="400">
        <f t="shared" ref="AW53" si="837">AV53/$U53</f>
        <v>0</v>
      </c>
      <c r="AX53" s="397"/>
      <c r="AY53" s="400">
        <f t="shared" ref="AY53" si="838">AX53/$U53</f>
        <v>0</v>
      </c>
      <c r="AZ53" s="397"/>
      <c r="BA53" s="400">
        <f t="shared" ref="BA53" si="839">AZ53/$U53</f>
        <v>0</v>
      </c>
      <c r="BB53" s="397"/>
      <c r="BC53" s="400">
        <f t="shared" ref="BC53" si="840">BB53/$U53</f>
        <v>0</v>
      </c>
      <c r="BD53" s="397"/>
      <c r="BE53" s="400">
        <f t="shared" ref="BE53" si="841">BD53/$U53</f>
        <v>0</v>
      </c>
      <c r="BF53" s="397"/>
      <c r="BG53" s="400">
        <f t="shared" ref="BG53" si="842">BF53/$U53</f>
        <v>0</v>
      </c>
      <c r="BH53" s="397"/>
      <c r="BI53" s="400">
        <f t="shared" ref="BI53" si="843">BH53/$U53</f>
        <v>0</v>
      </c>
      <c r="BJ53" s="397"/>
      <c r="BK53" s="400">
        <f t="shared" ref="BK53" si="844">BJ53/$U53</f>
        <v>0</v>
      </c>
      <c r="BL53" s="48"/>
      <c r="BM53" s="400">
        <f t="shared" ref="BM53" si="845">BL53/$U53</f>
        <v>0</v>
      </c>
      <c r="BN53" s="38" t="s">
        <v>129</v>
      </c>
      <c r="BO53" s="119"/>
    </row>
    <row r="54" spans="1:67">
      <c r="A54" s="145" t="s">
        <v>126</v>
      </c>
      <c r="B54" s="145" t="s">
        <v>146</v>
      </c>
      <c r="C54" s="41">
        <v>5</v>
      </c>
      <c r="D54" s="40" t="s">
        <v>146</v>
      </c>
      <c r="E54" s="44">
        <v>3.2</v>
      </c>
      <c r="F54" s="44">
        <v>3.2</v>
      </c>
      <c r="G54" s="44">
        <v>3.2</v>
      </c>
      <c r="H54" s="44">
        <v>3.2</v>
      </c>
      <c r="I54" s="44">
        <v>3.2</v>
      </c>
      <c r="J54" s="44">
        <v>3.2</v>
      </c>
      <c r="K54" s="44">
        <v>3.2</v>
      </c>
      <c r="L54" s="45">
        <v>3.2</v>
      </c>
      <c r="M54" s="46">
        <v>3.2</v>
      </c>
      <c r="N54" s="46">
        <v>3.2</v>
      </c>
      <c r="O54" s="47">
        <v>3.2</v>
      </c>
      <c r="P54" s="47">
        <v>3.2</v>
      </c>
      <c r="Q54" s="47">
        <v>3.2</v>
      </c>
      <c r="R54" s="47">
        <v>3.2</v>
      </c>
      <c r="S54" s="47">
        <v>3.2</v>
      </c>
      <c r="T54" s="47">
        <v>3.2</v>
      </c>
      <c r="U54" s="431">
        <v>3.2</v>
      </c>
      <c r="V54" s="397">
        <v>2.2869999999999999</v>
      </c>
      <c r="W54" s="400">
        <f t="shared" si="223"/>
        <v>0.71468749999999992</v>
      </c>
      <c r="X54" s="397">
        <v>2.4870000000000001</v>
      </c>
      <c r="Y54" s="400">
        <f t="shared" si="223"/>
        <v>0.77718750000000003</v>
      </c>
      <c r="Z54" s="397"/>
      <c r="AA54" s="400">
        <f t="shared" ref="AA54" si="846">Z54/$U54</f>
        <v>0</v>
      </c>
      <c r="AB54" s="397"/>
      <c r="AC54" s="400">
        <f t="shared" ref="AC54" si="847">AB54/$U54</f>
        <v>0</v>
      </c>
      <c r="AD54" s="397"/>
      <c r="AE54" s="400">
        <f t="shared" ref="AE54" si="848">AD54/$U54</f>
        <v>0</v>
      </c>
      <c r="AF54" s="397"/>
      <c r="AG54" s="400">
        <f t="shared" ref="AG54" si="849">AF54/$U54</f>
        <v>0</v>
      </c>
      <c r="AH54" s="397"/>
      <c r="AI54" s="400">
        <f t="shared" ref="AI54" si="850">AH54/$U54</f>
        <v>0</v>
      </c>
      <c r="AJ54" s="397"/>
      <c r="AK54" s="400">
        <f t="shared" ref="AK54" si="851">AJ54/$U54</f>
        <v>0</v>
      </c>
      <c r="AL54" s="397"/>
      <c r="AM54" s="400">
        <f t="shared" ref="AM54" si="852">AL54/$U54</f>
        <v>0</v>
      </c>
      <c r="AN54" s="397"/>
      <c r="AO54" s="400">
        <f t="shared" ref="AO54" si="853">AN54/$U54</f>
        <v>0</v>
      </c>
      <c r="AP54" s="397"/>
      <c r="AQ54" s="400">
        <f t="shared" ref="AQ54" si="854">AP54/$U54</f>
        <v>0</v>
      </c>
      <c r="AR54" s="397"/>
      <c r="AS54" s="400">
        <f t="shared" ref="AS54" si="855">AR54/$U54</f>
        <v>0</v>
      </c>
      <c r="AT54" s="397"/>
      <c r="AU54" s="400">
        <f t="shared" ref="AU54" si="856">AT54/$U54</f>
        <v>0</v>
      </c>
      <c r="AV54" s="397"/>
      <c r="AW54" s="400">
        <f t="shared" ref="AW54" si="857">AV54/$U54</f>
        <v>0</v>
      </c>
      <c r="AX54" s="397"/>
      <c r="AY54" s="400">
        <f t="shared" ref="AY54" si="858">AX54/$U54</f>
        <v>0</v>
      </c>
      <c r="AZ54" s="397"/>
      <c r="BA54" s="400">
        <f t="shared" ref="BA54" si="859">AZ54/$U54</f>
        <v>0</v>
      </c>
      <c r="BB54" s="397"/>
      <c r="BC54" s="400">
        <f t="shared" ref="BC54" si="860">BB54/$U54</f>
        <v>0</v>
      </c>
      <c r="BD54" s="397"/>
      <c r="BE54" s="400">
        <f t="shared" ref="BE54" si="861">BD54/$U54</f>
        <v>0</v>
      </c>
      <c r="BF54" s="397"/>
      <c r="BG54" s="400">
        <f t="shared" ref="BG54" si="862">BF54/$U54</f>
        <v>0</v>
      </c>
      <c r="BH54" s="397"/>
      <c r="BI54" s="400">
        <f t="shared" ref="BI54" si="863">BH54/$U54</f>
        <v>0</v>
      </c>
      <c r="BJ54" s="397"/>
      <c r="BK54" s="400">
        <f t="shared" ref="BK54" si="864">BJ54/$U54</f>
        <v>0</v>
      </c>
      <c r="BL54" s="48"/>
      <c r="BM54" s="400">
        <f t="shared" ref="BM54" si="865">BL54/$U54</f>
        <v>0</v>
      </c>
      <c r="BN54" s="38" t="s">
        <v>137</v>
      </c>
      <c r="BO54" s="119"/>
    </row>
    <row r="55" spans="1:67">
      <c r="A55" s="40" t="s">
        <v>126</v>
      </c>
      <c r="B55" s="40" t="s">
        <v>147</v>
      </c>
      <c r="C55" s="41" t="s">
        <v>148</v>
      </c>
      <c r="D55" s="40" t="s">
        <v>149</v>
      </c>
      <c r="E55" s="44"/>
      <c r="F55" s="44"/>
      <c r="G55" s="44"/>
      <c r="H55" s="44"/>
      <c r="I55" s="44"/>
      <c r="J55" s="44"/>
      <c r="K55" s="44"/>
      <c r="L55" s="45"/>
      <c r="M55" s="46"/>
      <c r="N55" s="46"/>
      <c r="O55" s="47"/>
      <c r="P55" s="47"/>
      <c r="Q55" s="47">
        <v>1.1579999999999999</v>
      </c>
      <c r="R55" s="47">
        <v>1.1579999999999999</v>
      </c>
      <c r="S55" s="146">
        <v>1.1200000000000001</v>
      </c>
      <c r="T55" s="146">
        <v>1.1200000000000001</v>
      </c>
      <c r="U55" s="438">
        <v>1.1200000000000001</v>
      </c>
      <c r="V55" s="397">
        <v>1.1000000000000001</v>
      </c>
      <c r="W55" s="400">
        <f t="shared" si="223"/>
        <v>0.9821428571428571</v>
      </c>
      <c r="X55" s="397">
        <v>1.1000000000000001</v>
      </c>
      <c r="Y55" s="400">
        <f t="shared" si="223"/>
        <v>0.9821428571428571</v>
      </c>
      <c r="Z55" s="397"/>
      <c r="AA55" s="400">
        <f t="shared" ref="AA55" si="866">Z55/$U55</f>
        <v>0</v>
      </c>
      <c r="AB55" s="397"/>
      <c r="AC55" s="400">
        <f t="shared" ref="AC55" si="867">AB55/$U55</f>
        <v>0</v>
      </c>
      <c r="AD55" s="397"/>
      <c r="AE55" s="400">
        <f t="shared" ref="AE55" si="868">AD55/$U55</f>
        <v>0</v>
      </c>
      <c r="AF55" s="397"/>
      <c r="AG55" s="400">
        <f t="shared" ref="AG55" si="869">AF55/$U55</f>
        <v>0</v>
      </c>
      <c r="AH55" s="397"/>
      <c r="AI55" s="400">
        <f t="shared" ref="AI55" si="870">AH55/$U55</f>
        <v>0</v>
      </c>
      <c r="AJ55" s="397"/>
      <c r="AK55" s="400">
        <f t="shared" ref="AK55" si="871">AJ55/$U55</f>
        <v>0</v>
      </c>
      <c r="AL55" s="397"/>
      <c r="AM55" s="400">
        <f t="shared" ref="AM55" si="872">AL55/$U55</f>
        <v>0</v>
      </c>
      <c r="AN55" s="397"/>
      <c r="AO55" s="400">
        <f t="shared" ref="AO55" si="873">AN55/$U55</f>
        <v>0</v>
      </c>
      <c r="AP55" s="397"/>
      <c r="AQ55" s="400">
        <f t="shared" ref="AQ55" si="874">AP55/$U55</f>
        <v>0</v>
      </c>
      <c r="AR55" s="397"/>
      <c r="AS55" s="400">
        <f t="shared" ref="AS55" si="875">AR55/$U55</f>
        <v>0</v>
      </c>
      <c r="AT55" s="397"/>
      <c r="AU55" s="400">
        <f t="shared" ref="AU55" si="876">AT55/$U55</f>
        <v>0</v>
      </c>
      <c r="AV55" s="397"/>
      <c r="AW55" s="400">
        <f t="shared" ref="AW55" si="877">AV55/$U55</f>
        <v>0</v>
      </c>
      <c r="AX55" s="397"/>
      <c r="AY55" s="400">
        <f t="shared" ref="AY55" si="878">AX55/$U55</f>
        <v>0</v>
      </c>
      <c r="AZ55" s="397"/>
      <c r="BA55" s="400">
        <f t="shared" ref="BA55" si="879">AZ55/$U55</f>
        <v>0</v>
      </c>
      <c r="BB55" s="397"/>
      <c r="BC55" s="400">
        <f t="shared" ref="BC55" si="880">BB55/$U55</f>
        <v>0</v>
      </c>
      <c r="BD55" s="397"/>
      <c r="BE55" s="400">
        <f t="shared" ref="BE55" si="881">BD55/$U55</f>
        <v>0</v>
      </c>
      <c r="BF55" s="397"/>
      <c r="BG55" s="400">
        <f t="shared" ref="BG55" si="882">BF55/$U55</f>
        <v>0</v>
      </c>
      <c r="BH55" s="397"/>
      <c r="BI55" s="400">
        <f t="shared" ref="BI55" si="883">BH55/$U55</f>
        <v>0</v>
      </c>
      <c r="BJ55" s="397"/>
      <c r="BK55" s="400">
        <f t="shared" ref="BK55" si="884">BJ55/$U55</f>
        <v>0</v>
      </c>
      <c r="BL55" s="48"/>
      <c r="BM55" s="400">
        <f t="shared" ref="BM55" si="885">BL55/$U55</f>
        <v>0</v>
      </c>
      <c r="BN55" s="38" t="s">
        <v>150</v>
      </c>
      <c r="BO55" s="119"/>
    </row>
    <row r="56" spans="1:67" ht="12" customHeight="1">
      <c r="A56" s="40" t="s">
        <v>126</v>
      </c>
      <c r="B56" s="40" t="s">
        <v>151</v>
      </c>
      <c r="C56" s="41" t="s">
        <v>152</v>
      </c>
      <c r="D56" s="40" t="s">
        <v>151</v>
      </c>
      <c r="E56" s="44"/>
      <c r="F56" s="44"/>
      <c r="G56" s="44"/>
      <c r="H56" s="44"/>
      <c r="I56" s="44"/>
      <c r="J56" s="44"/>
      <c r="K56" s="44"/>
      <c r="L56" s="45"/>
      <c r="M56" s="46"/>
      <c r="N56" s="46"/>
      <c r="O56" s="47"/>
      <c r="P56" s="47"/>
      <c r="Q56" s="47">
        <v>0.78</v>
      </c>
      <c r="R56" s="47">
        <v>0.78</v>
      </c>
      <c r="S56" s="47">
        <v>0.72399999999999998</v>
      </c>
      <c r="T56" s="47">
        <v>0.72399999999999998</v>
      </c>
      <c r="U56" s="431">
        <v>0.72399999999999998</v>
      </c>
      <c r="V56" s="397">
        <v>4.2999999999999997E-2</v>
      </c>
      <c r="W56" s="400">
        <f t="shared" si="223"/>
        <v>5.939226519337016E-2</v>
      </c>
      <c r="X56" s="397">
        <v>0.25600000000000001</v>
      </c>
      <c r="Y56" s="400">
        <f t="shared" si="223"/>
        <v>0.35359116022099452</v>
      </c>
      <c r="Z56" s="397"/>
      <c r="AA56" s="400">
        <f t="shared" ref="AA56" si="886">Z56/$U56</f>
        <v>0</v>
      </c>
      <c r="AB56" s="397"/>
      <c r="AC56" s="400">
        <f t="shared" ref="AC56" si="887">AB56/$U56</f>
        <v>0</v>
      </c>
      <c r="AD56" s="397"/>
      <c r="AE56" s="400">
        <f t="shared" ref="AE56" si="888">AD56/$U56</f>
        <v>0</v>
      </c>
      <c r="AF56" s="397"/>
      <c r="AG56" s="400">
        <f t="shared" ref="AG56" si="889">AF56/$U56</f>
        <v>0</v>
      </c>
      <c r="AH56" s="397"/>
      <c r="AI56" s="400">
        <f t="shared" ref="AI56" si="890">AH56/$U56</f>
        <v>0</v>
      </c>
      <c r="AJ56" s="397"/>
      <c r="AK56" s="400">
        <f t="shared" ref="AK56" si="891">AJ56/$U56</f>
        <v>0</v>
      </c>
      <c r="AL56" s="397"/>
      <c r="AM56" s="400">
        <f t="shared" ref="AM56" si="892">AL56/$U56</f>
        <v>0</v>
      </c>
      <c r="AN56" s="397"/>
      <c r="AO56" s="400">
        <f t="shared" ref="AO56" si="893">AN56/$U56</f>
        <v>0</v>
      </c>
      <c r="AP56" s="397"/>
      <c r="AQ56" s="400">
        <f t="shared" ref="AQ56" si="894">AP56/$U56</f>
        <v>0</v>
      </c>
      <c r="AR56" s="397"/>
      <c r="AS56" s="400">
        <f t="shared" ref="AS56" si="895">AR56/$U56</f>
        <v>0</v>
      </c>
      <c r="AT56" s="397"/>
      <c r="AU56" s="400">
        <f t="shared" ref="AU56" si="896">AT56/$U56</f>
        <v>0</v>
      </c>
      <c r="AV56" s="397"/>
      <c r="AW56" s="400">
        <f t="shared" ref="AW56" si="897">AV56/$U56</f>
        <v>0</v>
      </c>
      <c r="AX56" s="397"/>
      <c r="AY56" s="400">
        <f t="shared" ref="AY56" si="898">AX56/$U56</f>
        <v>0</v>
      </c>
      <c r="AZ56" s="397"/>
      <c r="BA56" s="400">
        <f t="shared" ref="BA56" si="899">AZ56/$U56</f>
        <v>0</v>
      </c>
      <c r="BB56" s="397"/>
      <c r="BC56" s="400">
        <f t="shared" ref="BC56" si="900">BB56/$U56</f>
        <v>0</v>
      </c>
      <c r="BD56" s="397"/>
      <c r="BE56" s="400">
        <f t="shared" ref="BE56" si="901">BD56/$U56</f>
        <v>0</v>
      </c>
      <c r="BF56" s="397"/>
      <c r="BG56" s="400">
        <f t="shared" ref="BG56" si="902">BF56/$U56</f>
        <v>0</v>
      </c>
      <c r="BH56" s="397"/>
      <c r="BI56" s="400">
        <f t="shared" ref="BI56" si="903">BH56/$U56</f>
        <v>0</v>
      </c>
      <c r="BJ56" s="397"/>
      <c r="BK56" s="400">
        <f t="shared" ref="BK56" si="904">BJ56/$U56</f>
        <v>0</v>
      </c>
      <c r="BL56" s="48"/>
      <c r="BM56" s="400">
        <f t="shared" ref="BM56" si="905">BL56/$U56</f>
        <v>0</v>
      </c>
      <c r="BN56" s="38" t="s">
        <v>137</v>
      </c>
      <c r="BO56" s="119"/>
    </row>
    <row r="57" spans="1:67">
      <c r="A57" s="40" t="s">
        <v>126</v>
      </c>
      <c r="B57" s="40" t="s">
        <v>153</v>
      </c>
      <c r="C57" s="41" t="s">
        <v>154</v>
      </c>
      <c r="D57" s="40" t="s">
        <v>155</v>
      </c>
      <c r="E57" s="44"/>
      <c r="F57" s="44"/>
      <c r="G57" s="44"/>
      <c r="H57" s="44"/>
      <c r="I57" s="44"/>
      <c r="J57" s="44"/>
      <c r="K57" s="44"/>
      <c r="L57" s="45"/>
      <c r="M57" s="46"/>
      <c r="N57" s="46"/>
      <c r="O57" s="47"/>
      <c r="P57" s="47"/>
      <c r="Q57" s="47">
        <v>0.64100000000000001</v>
      </c>
      <c r="R57" s="47">
        <v>0.64100000000000001</v>
      </c>
      <c r="S57" s="47">
        <v>0.64100000000000001</v>
      </c>
      <c r="T57" s="47">
        <v>0.64100000000000001</v>
      </c>
      <c r="U57" s="431">
        <v>0.64100000000000001</v>
      </c>
      <c r="V57" s="397">
        <v>0.23599999999999999</v>
      </c>
      <c r="W57" s="400">
        <f t="shared" si="223"/>
        <v>0.36817472698907955</v>
      </c>
      <c r="X57" s="397">
        <v>0.59199999999999997</v>
      </c>
      <c r="Y57" s="400">
        <f t="shared" si="223"/>
        <v>0.92355694227769103</v>
      </c>
      <c r="Z57" s="397"/>
      <c r="AA57" s="400">
        <f t="shared" ref="AA57" si="906">Z57/$U57</f>
        <v>0</v>
      </c>
      <c r="AB57" s="397"/>
      <c r="AC57" s="400">
        <f t="shared" ref="AC57" si="907">AB57/$U57</f>
        <v>0</v>
      </c>
      <c r="AD57" s="397"/>
      <c r="AE57" s="400">
        <f t="shared" ref="AE57" si="908">AD57/$U57</f>
        <v>0</v>
      </c>
      <c r="AF57" s="397"/>
      <c r="AG57" s="400">
        <f t="shared" ref="AG57" si="909">AF57/$U57</f>
        <v>0</v>
      </c>
      <c r="AH57" s="397"/>
      <c r="AI57" s="400">
        <f t="shared" ref="AI57" si="910">AH57/$U57</f>
        <v>0</v>
      </c>
      <c r="AJ57" s="397"/>
      <c r="AK57" s="400">
        <f t="shared" ref="AK57" si="911">AJ57/$U57</f>
        <v>0</v>
      </c>
      <c r="AL57" s="397"/>
      <c r="AM57" s="400">
        <f t="shared" ref="AM57" si="912">AL57/$U57</f>
        <v>0</v>
      </c>
      <c r="AN57" s="397"/>
      <c r="AO57" s="400">
        <f t="shared" ref="AO57" si="913">AN57/$U57</f>
        <v>0</v>
      </c>
      <c r="AP57" s="397"/>
      <c r="AQ57" s="400">
        <f t="shared" ref="AQ57" si="914">AP57/$U57</f>
        <v>0</v>
      </c>
      <c r="AR57" s="397"/>
      <c r="AS57" s="400">
        <f t="shared" ref="AS57" si="915">AR57/$U57</f>
        <v>0</v>
      </c>
      <c r="AT57" s="397"/>
      <c r="AU57" s="400">
        <f t="shared" ref="AU57" si="916">AT57/$U57</f>
        <v>0</v>
      </c>
      <c r="AV57" s="397"/>
      <c r="AW57" s="400">
        <f t="shared" ref="AW57" si="917">AV57/$U57</f>
        <v>0</v>
      </c>
      <c r="AX57" s="397"/>
      <c r="AY57" s="400">
        <f t="shared" ref="AY57" si="918">AX57/$U57</f>
        <v>0</v>
      </c>
      <c r="AZ57" s="397"/>
      <c r="BA57" s="400">
        <f t="shared" ref="BA57" si="919">AZ57/$U57</f>
        <v>0</v>
      </c>
      <c r="BB57" s="397"/>
      <c r="BC57" s="400">
        <f t="shared" ref="BC57" si="920">BB57/$U57</f>
        <v>0</v>
      </c>
      <c r="BD57" s="397"/>
      <c r="BE57" s="400">
        <f t="shared" ref="BE57" si="921">BD57/$U57</f>
        <v>0</v>
      </c>
      <c r="BF57" s="397"/>
      <c r="BG57" s="400">
        <f t="shared" ref="BG57" si="922">BF57/$U57</f>
        <v>0</v>
      </c>
      <c r="BH57" s="397"/>
      <c r="BI57" s="400">
        <f t="shared" ref="BI57" si="923">BH57/$U57</f>
        <v>0</v>
      </c>
      <c r="BJ57" s="397"/>
      <c r="BK57" s="400">
        <f t="shared" ref="BK57" si="924">BJ57/$U57</f>
        <v>0</v>
      </c>
      <c r="BL57" s="48"/>
      <c r="BM57" s="400">
        <f t="shared" ref="BM57" si="925">BL57/$U57</f>
        <v>0</v>
      </c>
      <c r="BN57" s="38" t="s">
        <v>137</v>
      </c>
      <c r="BO57" s="119"/>
    </row>
    <row r="58" spans="1:67" s="72" customFormat="1" ht="13.5" customHeight="1" thickBot="1">
      <c r="A58" s="450" t="s">
        <v>156</v>
      </c>
      <c r="B58" s="450"/>
      <c r="C58" s="123"/>
      <c r="D58" s="147"/>
      <c r="E58" s="65">
        <f t="shared" ref="E58:O58" si="926">SUM(E47:E54)</f>
        <v>74.2</v>
      </c>
      <c r="F58" s="65">
        <f t="shared" si="926"/>
        <v>74.2</v>
      </c>
      <c r="G58" s="65">
        <f t="shared" si="926"/>
        <v>74.2</v>
      </c>
      <c r="H58" s="65">
        <f t="shared" si="926"/>
        <v>74.2</v>
      </c>
      <c r="I58" s="65">
        <f t="shared" si="926"/>
        <v>74.2</v>
      </c>
      <c r="J58" s="65">
        <f t="shared" si="926"/>
        <v>74.2</v>
      </c>
      <c r="K58" s="65">
        <f t="shared" si="926"/>
        <v>75.25</v>
      </c>
      <c r="L58" s="66">
        <f t="shared" si="926"/>
        <v>75.25</v>
      </c>
      <c r="M58" s="67">
        <f t="shared" si="926"/>
        <v>75.418000000000006</v>
      </c>
      <c r="N58" s="67">
        <f t="shared" si="926"/>
        <v>75.418000000000006</v>
      </c>
      <c r="O58" s="68">
        <f t="shared" si="926"/>
        <v>75.418000000000006</v>
      </c>
      <c r="P58" s="68">
        <v>75.418000000000006</v>
      </c>
      <c r="Q58" s="68">
        <f>SUM(Q47:Q57)</f>
        <v>77.997000000000014</v>
      </c>
      <c r="R58" s="68">
        <f>SUM(R47:R57)</f>
        <v>77.997000000000014</v>
      </c>
      <c r="S58" s="68">
        <f>SUM(S47:S57)</f>
        <v>77.803000000000026</v>
      </c>
      <c r="T58" s="68">
        <v>77.802999999999997</v>
      </c>
      <c r="U58" s="68">
        <v>77.802999999999997</v>
      </c>
      <c r="V58" s="69">
        <f>SUM(V47:V57)</f>
        <v>56.271343000000002</v>
      </c>
      <c r="W58" s="400">
        <f t="shared" si="223"/>
        <v>0.72325415472411092</v>
      </c>
      <c r="X58" s="69">
        <f>SUM(X47:X57)</f>
        <v>67.715999999999994</v>
      </c>
      <c r="Y58" s="400">
        <f t="shared" si="223"/>
        <v>0.87035204298034774</v>
      </c>
      <c r="Z58" s="69">
        <f>SUM(Z47:Z57)</f>
        <v>0</v>
      </c>
      <c r="AA58" s="400">
        <f t="shared" ref="AA58" si="927">Z58/$U58</f>
        <v>0</v>
      </c>
      <c r="AB58" s="69">
        <f>SUM(AB47:AB57)</f>
        <v>0</v>
      </c>
      <c r="AC58" s="400">
        <f t="shared" ref="AC58" si="928">AB58/$U58</f>
        <v>0</v>
      </c>
      <c r="AD58" s="69">
        <f>SUM(AD47:AD57)</f>
        <v>0</v>
      </c>
      <c r="AE58" s="400">
        <f t="shared" ref="AE58" si="929">AD58/$U58</f>
        <v>0</v>
      </c>
      <c r="AF58" s="69">
        <f>SUM(AF47:AF57)</f>
        <v>0</v>
      </c>
      <c r="AG58" s="400">
        <f t="shared" ref="AG58" si="930">AF58/$U58</f>
        <v>0</v>
      </c>
      <c r="AH58" s="69">
        <f>SUM(AH47:AH57)</f>
        <v>0</v>
      </c>
      <c r="AI58" s="400">
        <f t="shared" ref="AI58" si="931">AH58/$U58</f>
        <v>0</v>
      </c>
      <c r="AJ58" s="69">
        <f>SUM(AJ47:AJ57)</f>
        <v>0</v>
      </c>
      <c r="AK58" s="400">
        <f t="shared" ref="AK58" si="932">AJ58/$U58</f>
        <v>0</v>
      </c>
      <c r="AL58" s="69">
        <f>SUM(AL47:AL57)</f>
        <v>0</v>
      </c>
      <c r="AM58" s="400">
        <f t="shared" ref="AM58" si="933">AL58/$U58</f>
        <v>0</v>
      </c>
      <c r="AN58" s="69">
        <f>SUM(AN47:AN57)</f>
        <v>0</v>
      </c>
      <c r="AO58" s="400">
        <f t="shared" ref="AO58" si="934">AN58/$U58</f>
        <v>0</v>
      </c>
      <c r="AP58" s="69">
        <f>SUM(AP47:AP57)</f>
        <v>0</v>
      </c>
      <c r="AQ58" s="400">
        <f t="shared" ref="AQ58" si="935">AP58/$U58</f>
        <v>0</v>
      </c>
      <c r="AR58" s="69">
        <f>SUM(AR47:AR57)</f>
        <v>0</v>
      </c>
      <c r="AS58" s="400">
        <f t="shared" ref="AS58" si="936">AR58/$U58</f>
        <v>0</v>
      </c>
      <c r="AT58" s="69">
        <f>SUM(AT47:AT57)</f>
        <v>0</v>
      </c>
      <c r="AU58" s="400">
        <f t="shared" ref="AU58" si="937">AT58/$U58</f>
        <v>0</v>
      </c>
      <c r="AV58" s="69">
        <f>SUM(AV47:AV57)</f>
        <v>0</v>
      </c>
      <c r="AW58" s="400">
        <f t="shared" ref="AW58" si="938">AV58/$U58</f>
        <v>0</v>
      </c>
      <c r="AX58" s="69">
        <f>SUM(AX47:AX57)</f>
        <v>0</v>
      </c>
      <c r="AY58" s="400">
        <f t="shared" ref="AY58" si="939">AX58/$U58</f>
        <v>0</v>
      </c>
      <c r="AZ58" s="69">
        <f>SUM(AZ47:AZ57)</f>
        <v>0</v>
      </c>
      <c r="BA58" s="400">
        <f t="shared" ref="BA58" si="940">AZ58/$U58</f>
        <v>0</v>
      </c>
      <c r="BB58" s="69">
        <f>SUM(BB47:BB57)</f>
        <v>0</v>
      </c>
      <c r="BC58" s="400">
        <f t="shared" ref="BC58" si="941">BB58/$U58</f>
        <v>0</v>
      </c>
      <c r="BD58" s="69">
        <f>SUM(BD47:BD57)</f>
        <v>0</v>
      </c>
      <c r="BE58" s="400">
        <f t="shared" ref="BE58" si="942">BD58/$U58</f>
        <v>0</v>
      </c>
      <c r="BF58" s="69">
        <f>SUM(BF47:BF57)</f>
        <v>0</v>
      </c>
      <c r="BG58" s="400">
        <f t="shared" ref="BG58" si="943">BF58/$U58</f>
        <v>0</v>
      </c>
      <c r="BH58" s="69">
        <f>SUM(BH47:BH57)</f>
        <v>0</v>
      </c>
      <c r="BI58" s="400">
        <f t="shared" ref="BI58" si="944">BH58/$U58</f>
        <v>0</v>
      </c>
      <c r="BJ58" s="69">
        <f>SUM(BJ47:BJ57)</f>
        <v>0</v>
      </c>
      <c r="BK58" s="400">
        <f t="shared" ref="BK58" si="945">BJ58/$U58</f>
        <v>0</v>
      </c>
      <c r="BL58" s="69">
        <f>SUM(BL47:BL57)</f>
        <v>0</v>
      </c>
      <c r="BM58" s="400">
        <f t="shared" ref="BM58" si="946">BL58/$U58</f>
        <v>0</v>
      </c>
      <c r="BN58" s="148"/>
      <c r="BO58" s="149">
        <f>BJ60-BJ58</f>
        <v>0</v>
      </c>
    </row>
    <row r="59" spans="1:67" ht="4.5" customHeight="1" thickBot="1">
      <c r="A59" s="150"/>
      <c r="B59" s="150"/>
      <c r="C59" s="151"/>
      <c r="D59" s="150"/>
      <c r="E59" s="104"/>
      <c r="F59" s="104"/>
      <c r="G59" s="104"/>
      <c r="H59" s="104"/>
      <c r="I59" s="104"/>
      <c r="J59" s="104"/>
      <c r="K59" s="104"/>
      <c r="L59" s="104"/>
      <c r="M59" s="152"/>
      <c r="N59" s="152"/>
      <c r="O59" s="153"/>
      <c r="P59" s="153"/>
      <c r="Q59" s="153"/>
      <c r="R59" s="153"/>
      <c r="S59" s="153"/>
      <c r="T59" s="154"/>
      <c r="U59" s="154"/>
      <c r="V59" s="80"/>
      <c r="W59" s="81"/>
      <c r="X59" s="80"/>
      <c r="Y59" s="81"/>
      <c r="Z59" s="80"/>
      <c r="AA59" s="81"/>
      <c r="AB59" s="80"/>
      <c r="AC59" s="81"/>
      <c r="AD59" s="80"/>
      <c r="AE59" s="81"/>
      <c r="AF59" s="80"/>
      <c r="AG59" s="81"/>
      <c r="AH59" s="80"/>
      <c r="AI59" s="81"/>
      <c r="AJ59" s="80"/>
      <c r="AK59" s="81"/>
      <c r="AL59" s="80"/>
      <c r="AM59" s="81"/>
      <c r="AN59" s="80"/>
      <c r="AO59" s="81"/>
      <c r="AP59" s="80"/>
      <c r="AQ59" s="81"/>
      <c r="AR59" s="80"/>
      <c r="AS59" s="81"/>
      <c r="AT59" s="80"/>
      <c r="AU59" s="81"/>
      <c r="AV59" s="80"/>
      <c r="AW59" s="81"/>
      <c r="AX59" s="80"/>
      <c r="AY59" s="81"/>
      <c r="AZ59" s="80"/>
      <c r="BA59" s="81"/>
      <c r="BB59" s="80"/>
      <c r="BC59" s="81"/>
      <c r="BD59" s="80"/>
      <c r="BE59" s="81"/>
      <c r="BF59" s="80"/>
      <c r="BG59" s="81"/>
      <c r="BH59" s="80"/>
      <c r="BI59" s="81"/>
      <c r="BJ59" s="80"/>
      <c r="BK59" s="81"/>
      <c r="BL59" s="80"/>
      <c r="BM59" s="81"/>
    </row>
    <row r="60" spans="1:67" s="72" customFormat="1" ht="13.5" customHeight="1" thickBot="1">
      <c r="A60" s="451" t="s">
        <v>157</v>
      </c>
      <c r="B60" s="451"/>
      <c r="C60" s="155"/>
      <c r="D60" s="156"/>
      <c r="E60" s="157">
        <f t="shared" ref="E60:O60" si="947">E58+E45+E43+E31+E18+E16+E14</f>
        <v>370.32099999999997</v>
      </c>
      <c r="F60" s="158">
        <f t="shared" si="947"/>
        <v>383.86099999999999</v>
      </c>
      <c r="G60" s="158">
        <f t="shared" si="947"/>
        <v>381.1</v>
      </c>
      <c r="H60" s="158">
        <f t="shared" si="947"/>
        <v>381.1</v>
      </c>
      <c r="I60" s="158">
        <f t="shared" si="947"/>
        <v>381.1</v>
      </c>
      <c r="J60" s="158">
        <f t="shared" si="947"/>
        <v>381.1</v>
      </c>
      <c r="K60" s="158">
        <f t="shared" si="947"/>
        <v>379.62000000000006</v>
      </c>
      <c r="L60" s="159">
        <f t="shared" si="947"/>
        <v>379.62000000000006</v>
      </c>
      <c r="M60" s="89">
        <f t="shared" si="947"/>
        <v>380.32800000000009</v>
      </c>
      <c r="N60" s="89">
        <f t="shared" si="947"/>
        <v>380.19049999999999</v>
      </c>
      <c r="O60" s="90">
        <f t="shared" si="947"/>
        <v>380.76049999999998</v>
      </c>
      <c r="P60" s="90">
        <v>380.76049999999998</v>
      </c>
      <c r="Q60" s="90">
        <f>Q58+Q45+Q43+Q31+Q18+Q16+Q14</f>
        <v>389.48949999999996</v>
      </c>
      <c r="R60" s="90">
        <f>R58+R45+R43+R31+R18+R16+R14</f>
        <v>389.48949999999996</v>
      </c>
      <c r="S60" s="90">
        <f>S58+S45+S43+S31+S18+S16+S14</f>
        <v>389.33500000000004</v>
      </c>
      <c r="T60" s="90">
        <v>389.33499999999998</v>
      </c>
      <c r="U60" s="90">
        <v>389.33499999999998</v>
      </c>
      <c r="V60" s="399">
        <f>V58+V45+V43+V31+V18+V16+V14</f>
        <v>198.355343</v>
      </c>
      <c r="W60" s="400">
        <f t="shared" si="223"/>
        <v>0.50947215893767583</v>
      </c>
      <c r="X60" s="399">
        <f>X58+X45+X43+X31+X18+X16+X14</f>
        <v>275.89300000000003</v>
      </c>
      <c r="Y60" s="400">
        <f t="shared" si="223"/>
        <v>0.70862624731914681</v>
      </c>
      <c r="Z60" s="399">
        <f>Z58+Z45+Z43+Z31+Z18+Z16+Z14</f>
        <v>0</v>
      </c>
      <c r="AA60" s="400">
        <f t="shared" ref="AA60" si="948">Z60/$U60</f>
        <v>0</v>
      </c>
      <c r="AB60" s="399">
        <f>AB58+AB45+AB43+AB31+AB18+AB16+AB14</f>
        <v>0</v>
      </c>
      <c r="AC60" s="400">
        <f t="shared" ref="AC60" si="949">AB60/$U60</f>
        <v>0</v>
      </c>
      <c r="AD60" s="399">
        <f>AD58+AD45+AD43+AD31+AD18+AD16+AD14</f>
        <v>0</v>
      </c>
      <c r="AE60" s="400">
        <f t="shared" ref="AE60" si="950">AD60/$U60</f>
        <v>0</v>
      </c>
      <c r="AF60" s="399">
        <f>AF58+AF45+AF43+AF31+AF18+AF16+AF14</f>
        <v>0</v>
      </c>
      <c r="AG60" s="400">
        <f t="shared" ref="AG60" si="951">AF60/$U60</f>
        <v>0</v>
      </c>
      <c r="AH60" s="399">
        <f>AH58+AH45+AH43+AH31+AH18+AH16+AH14</f>
        <v>0</v>
      </c>
      <c r="AI60" s="400">
        <f t="shared" ref="AI60" si="952">AH60/$U60</f>
        <v>0</v>
      </c>
      <c r="AJ60" s="399">
        <f>AJ58+AJ45+AJ43+AJ31+AJ18+AJ16+AJ14</f>
        <v>0</v>
      </c>
      <c r="AK60" s="400">
        <f t="shared" ref="AK60" si="953">AJ60/$U60</f>
        <v>0</v>
      </c>
      <c r="AL60" s="399">
        <f>AL58+AL45+AL43+AL31+AL18+AL16+AL14</f>
        <v>0</v>
      </c>
      <c r="AM60" s="400">
        <f t="shared" ref="AM60" si="954">AL60/$U60</f>
        <v>0</v>
      </c>
      <c r="AN60" s="399">
        <f>AN58+AN45+AN43+AN31+AN18+AN16+AN14</f>
        <v>0</v>
      </c>
      <c r="AO60" s="400">
        <f t="shared" ref="AO60" si="955">AN60/$U60</f>
        <v>0</v>
      </c>
      <c r="AP60" s="399">
        <f>AP58+AP45+AP43+AP31+AP18+AP16+AP14</f>
        <v>0</v>
      </c>
      <c r="AQ60" s="400">
        <f t="shared" ref="AQ60" si="956">AP60/$U60</f>
        <v>0</v>
      </c>
      <c r="AR60" s="399">
        <f>AR58+AR45+AR43+AR31+AR18+AR16+AR14</f>
        <v>0</v>
      </c>
      <c r="AS60" s="400">
        <f t="shared" ref="AS60" si="957">AR60/$U60</f>
        <v>0</v>
      </c>
      <c r="AT60" s="399">
        <f>AT58+AT45+AT43+AT31+AT18+AT16+AT14</f>
        <v>0</v>
      </c>
      <c r="AU60" s="400">
        <f t="shared" ref="AU60" si="958">AT60/$U60</f>
        <v>0</v>
      </c>
      <c r="AV60" s="399">
        <f>AV58+AV45+AV43+AV31+AV18+AV16+AV14</f>
        <v>0</v>
      </c>
      <c r="AW60" s="400">
        <f t="shared" ref="AW60" si="959">AV60/$U60</f>
        <v>0</v>
      </c>
      <c r="AX60" s="399">
        <f>AX58+AX45+AX43+AX31+AX18+AX16+AX14</f>
        <v>0</v>
      </c>
      <c r="AY60" s="400">
        <f t="shared" ref="AY60" si="960">AX60/$U60</f>
        <v>0</v>
      </c>
      <c r="AZ60" s="399">
        <f>AZ58+AZ45+AZ43+AZ31+AZ18+AZ16+AZ14</f>
        <v>0</v>
      </c>
      <c r="BA60" s="400">
        <f t="shared" ref="BA60" si="961">AZ60/$U60</f>
        <v>0</v>
      </c>
      <c r="BB60" s="399">
        <f>BB58+BB45+BB43+BB31+BB18+BB16+BB14</f>
        <v>0</v>
      </c>
      <c r="BC60" s="400">
        <f t="shared" ref="BC60" si="962">BB60/$U60</f>
        <v>0</v>
      </c>
      <c r="BD60" s="399">
        <f>BD58+BD45+BD43+BD31+BD18+BD16+BD14</f>
        <v>0</v>
      </c>
      <c r="BE60" s="400">
        <f t="shared" ref="BE60" si="963">BD60/$U60</f>
        <v>0</v>
      </c>
      <c r="BF60" s="399">
        <f>BF58+BF45+BF43+BF31+BF18+BF16+BF14</f>
        <v>0</v>
      </c>
      <c r="BG60" s="400">
        <f t="shared" ref="BG60" si="964">BF60/$U60</f>
        <v>0</v>
      </c>
      <c r="BH60" s="399">
        <f>BH58+BH45+BH43+BH31+BH18+BH16+BH14</f>
        <v>0</v>
      </c>
      <c r="BI60" s="400">
        <f t="shared" ref="BI60" si="965">BH60/$U60</f>
        <v>0</v>
      </c>
      <c r="BJ60" s="399">
        <f>BJ58+BJ45+BJ43+BJ31+BJ18+BJ16+BJ14</f>
        <v>0</v>
      </c>
      <c r="BK60" s="400">
        <f t="shared" ref="BK60" si="966">BJ60/$U60</f>
        <v>0</v>
      </c>
      <c r="BL60" s="91">
        <f>BL58+BL45+BL43+BL31+BL18+BL16+BL14</f>
        <v>0</v>
      </c>
      <c r="BM60" s="400">
        <f t="shared" ref="BM60" si="967">BL60/$U60</f>
        <v>0</v>
      </c>
      <c r="BN60" s="160"/>
      <c r="BO60" s="71"/>
    </row>
    <row r="61" spans="1:67" s="161" customFormat="1" ht="27" customHeight="1">
      <c r="C61" s="162"/>
      <c r="Z61" s="163">
        <f>Z60-V60</f>
        <v>-198.355343</v>
      </c>
      <c r="AD61" s="163">
        <f>AD60-Z60</f>
        <v>0</v>
      </c>
      <c r="AF61" s="163">
        <f>AF60-$AD$60</f>
        <v>0</v>
      </c>
      <c r="AH61" s="163">
        <f>AH60-$AD$60</f>
        <v>0</v>
      </c>
      <c r="AI61" s="163"/>
      <c r="AJ61" s="163">
        <f>AJ60-$AD$60</f>
        <v>0</v>
      </c>
      <c r="AL61" s="163">
        <f>AL60-$AD$60</f>
        <v>0</v>
      </c>
      <c r="AN61" s="163">
        <f>AN60-$AD$60</f>
        <v>0</v>
      </c>
      <c r="AO61" s="163"/>
      <c r="AP61" s="163">
        <f>AP60-$AD$60</f>
        <v>0</v>
      </c>
      <c r="AQ61" s="163"/>
      <c r="AR61" s="163">
        <f>AR60-$AD$60</f>
        <v>0</v>
      </c>
      <c r="AS61" s="163"/>
      <c r="AT61" s="163">
        <f>AT60-$AD$60</f>
        <v>0</v>
      </c>
      <c r="AU61" s="163"/>
      <c r="AV61" s="163">
        <f>AV60-$AD$60</f>
        <v>0</v>
      </c>
      <c r="AW61" s="163"/>
      <c r="AX61" s="163">
        <f>AX60-$AD$60</f>
        <v>0</v>
      </c>
      <c r="AY61" s="163"/>
      <c r="AZ61" s="163">
        <f>AZ60-$AD$60</f>
        <v>0</v>
      </c>
      <c r="BA61" s="163"/>
      <c r="BB61" s="163">
        <f>BB60-$AD$60</f>
        <v>0</v>
      </c>
      <c r="BC61" s="163"/>
      <c r="BD61" s="163">
        <f>BD60-$AD$60</f>
        <v>0</v>
      </c>
      <c r="BE61" s="163"/>
      <c r="BF61" s="163">
        <f>BF60-$AD$60</f>
        <v>0</v>
      </c>
      <c r="BG61" s="163"/>
      <c r="BH61" s="163">
        <f>BH60-$AD$60</f>
        <v>0</v>
      </c>
      <c r="BI61" s="163"/>
      <c r="BJ61" s="163">
        <f>BJ60-$AD$60</f>
        <v>0</v>
      </c>
      <c r="BK61" s="163"/>
      <c r="BL61" s="163">
        <f>BL60-$AD$60</f>
        <v>0</v>
      </c>
      <c r="BM61" s="163"/>
      <c r="BN61" s="164" t="s">
        <v>158</v>
      </c>
    </row>
    <row r="62" spans="1:67" ht="13.5" thickBot="1">
      <c r="A62" s="165" t="s">
        <v>159</v>
      </c>
      <c r="AB62" s="166"/>
      <c r="AC62" s="167"/>
      <c r="AD62" s="166">
        <f>AD60-AD60</f>
        <v>0</v>
      </c>
      <c r="AE62" s="167"/>
      <c r="AF62" s="166">
        <f>AD60-AF60</f>
        <v>0</v>
      </c>
      <c r="AG62" s="166"/>
      <c r="AH62" s="166"/>
      <c r="AI62" s="166"/>
      <c r="AJ62" s="166"/>
      <c r="AK62" s="166"/>
      <c r="AL62" s="166">
        <f>AF60-AL60</f>
        <v>0</v>
      </c>
      <c r="AM62" s="166"/>
      <c r="AR62" s="166">
        <f>AL60-AR60</f>
        <v>0</v>
      </c>
      <c r="AS62" s="168"/>
      <c r="AT62" s="168"/>
      <c r="AU62" s="168"/>
      <c r="AV62" s="168"/>
      <c r="AW62" s="168"/>
      <c r="AX62" s="166">
        <f>AR60-AX60</f>
        <v>0</v>
      </c>
      <c r="AY62" s="168"/>
      <c r="AZ62" s="168"/>
      <c r="BA62" s="168"/>
      <c r="BB62" s="168"/>
      <c r="BC62" s="168"/>
      <c r="BD62" s="166">
        <f>AX60-BD60</f>
        <v>0</v>
      </c>
      <c r="BE62" s="166"/>
      <c r="BF62" s="166"/>
      <c r="BG62" s="166"/>
      <c r="BH62" s="166"/>
      <c r="BI62" s="166"/>
      <c r="BJ62" s="166">
        <f>BD60-BJ60</f>
        <v>0</v>
      </c>
      <c r="BK62" s="166"/>
      <c r="BL62" s="166">
        <f>BJ60-BL60</f>
        <v>0</v>
      </c>
      <c r="BM62" s="166"/>
      <c r="BN62" s="164" t="s">
        <v>160</v>
      </c>
    </row>
    <row r="63" spans="1:67" ht="73.5" customHeight="1" thickBot="1">
      <c r="A63" s="169" t="s">
        <v>19</v>
      </c>
      <c r="B63" s="170" t="s">
        <v>20</v>
      </c>
      <c r="C63" s="170" t="s">
        <v>21</v>
      </c>
      <c r="D63" s="171" t="s">
        <v>22</v>
      </c>
      <c r="E63" s="172" t="s">
        <v>161</v>
      </c>
      <c r="F63" s="173" t="s">
        <v>162</v>
      </c>
      <c r="G63" s="173" t="s">
        <v>163</v>
      </c>
      <c r="H63" s="173" t="s">
        <v>164</v>
      </c>
      <c r="I63" s="173" t="s">
        <v>165</v>
      </c>
      <c r="J63" s="173" t="s">
        <v>166</v>
      </c>
      <c r="K63" s="173" t="s">
        <v>167</v>
      </c>
      <c r="L63" s="174" t="s">
        <v>168</v>
      </c>
      <c r="M63" s="175" t="s">
        <v>169</v>
      </c>
      <c r="N63" s="175" t="s">
        <v>170</v>
      </c>
      <c r="O63" s="176" t="s">
        <v>171</v>
      </c>
      <c r="P63" s="176" t="s">
        <v>172</v>
      </c>
      <c r="Q63" s="176" t="s">
        <v>173</v>
      </c>
      <c r="R63" s="176" t="s">
        <v>174</v>
      </c>
      <c r="S63" s="176" t="s">
        <v>175</v>
      </c>
      <c r="T63" s="176" t="s">
        <v>410</v>
      </c>
      <c r="U63" s="176" t="s">
        <v>428</v>
      </c>
      <c r="V63" s="177"/>
      <c r="W63" s="178">
        <v>46023</v>
      </c>
      <c r="X63" s="177"/>
      <c r="Y63" s="178">
        <v>46054</v>
      </c>
      <c r="Z63" s="177"/>
      <c r="AA63" s="427">
        <v>46082</v>
      </c>
      <c r="AB63" s="177"/>
      <c r="AC63" s="429">
        <v>46113</v>
      </c>
      <c r="AD63" s="426"/>
      <c r="AE63" s="178">
        <v>46143</v>
      </c>
      <c r="AF63" s="177"/>
      <c r="AG63" s="178">
        <v>46174</v>
      </c>
      <c r="AH63" s="177"/>
      <c r="AI63" s="178">
        <v>46183</v>
      </c>
      <c r="AJ63" s="177"/>
      <c r="AK63" s="178">
        <v>46193</v>
      </c>
      <c r="AL63" s="177"/>
      <c r="AM63" s="178">
        <v>46204</v>
      </c>
      <c r="AN63" s="177"/>
      <c r="AO63" s="178">
        <v>46213</v>
      </c>
      <c r="AP63" s="177"/>
      <c r="AQ63" s="178">
        <v>46223</v>
      </c>
      <c r="AR63" s="177"/>
      <c r="AS63" s="178">
        <v>46235</v>
      </c>
      <c r="AT63" s="177"/>
      <c r="AU63" s="178">
        <v>46244</v>
      </c>
      <c r="AV63" s="177"/>
      <c r="AW63" s="178">
        <v>46254</v>
      </c>
      <c r="AX63" s="177"/>
      <c r="AY63" s="178">
        <v>46266</v>
      </c>
      <c r="AZ63" s="177"/>
      <c r="BA63" s="178">
        <v>46275</v>
      </c>
      <c r="BB63" s="177"/>
      <c r="BC63" s="178">
        <v>46285</v>
      </c>
      <c r="BD63" s="177"/>
      <c r="BE63" s="178">
        <v>46296</v>
      </c>
      <c r="BF63" s="177"/>
      <c r="BG63" s="178">
        <v>46305</v>
      </c>
      <c r="BH63" s="177"/>
      <c r="BI63" s="178">
        <v>46315</v>
      </c>
      <c r="BJ63" s="177"/>
      <c r="BK63" s="178">
        <v>46327</v>
      </c>
      <c r="BL63" s="177"/>
      <c r="BM63" s="178">
        <v>45627</v>
      </c>
      <c r="BN63" s="179" t="s">
        <v>39</v>
      </c>
      <c r="BO63" s="180" t="s">
        <v>176</v>
      </c>
    </row>
    <row r="64" spans="1:67">
      <c r="A64" s="181" t="s">
        <v>126</v>
      </c>
      <c r="B64" s="182" t="s">
        <v>177</v>
      </c>
      <c r="C64" s="183" t="s">
        <v>178</v>
      </c>
      <c r="D64" s="184" t="s">
        <v>179</v>
      </c>
      <c r="E64" s="44"/>
      <c r="F64" s="44"/>
      <c r="G64" s="44"/>
      <c r="H64" s="44"/>
      <c r="I64" s="44"/>
      <c r="J64" s="44"/>
      <c r="K64" s="44"/>
      <c r="L64" s="45"/>
      <c r="M64" s="46"/>
      <c r="N64" s="46"/>
      <c r="O64" s="47"/>
      <c r="P64" s="185"/>
      <c r="Q64" s="185">
        <v>1.1000000000000001</v>
      </c>
      <c r="R64" s="185">
        <v>1.1000000000000001</v>
      </c>
      <c r="S64" s="185">
        <v>1.1000000000000001</v>
      </c>
      <c r="T64" s="185">
        <v>1.1000000000000001</v>
      </c>
      <c r="U64" s="209">
        <v>1.1000000000000001</v>
      </c>
      <c r="V64" s="186"/>
      <c r="W64" s="187"/>
      <c r="X64" s="186"/>
      <c r="Y64" s="187"/>
      <c r="Z64" s="186"/>
      <c r="AA64" s="187"/>
      <c r="AB64" s="186"/>
      <c r="AC64" s="428"/>
      <c r="AD64" s="186"/>
      <c r="AE64" s="187"/>
      <c r="AF64" s="186"/>
      <c r="AG64" s="187"/>
      <c r="AH64" s="186"/>
      <c r="AI64" s="187"/>
      <c r="AJ64" s="186"/>
      <c r="AK64" s="187"/>
      <c r="AL64" s="188"/>
      <c r="AM64" s="189">
        <f>AL64/$U64</f>
        <v>0</v>
      </c>
      <c r="AN64" s="188"/>
      <c r="AO64" s="189">
        <f>AN64/$U64</f>
        <v>0</v>
      </c>
      <c r="AP64" s="188"/>
      <c r="AQ64" s="189">
        <f>AP64/$U64</f>
        <v>0</v>
      </c>
      <c r="AR64" s="188"/>
      <c r="AS64" s="189">
        <f>AR64/$U64</f>
        <v>0</v>
      </c>
      <c r="AT64" s="188"/>
      <c r="AU64" s="189">
        <f>AT64/$U64</f>
        <v>0</v>
      </c>
      <c r="AV64" s="188"/>
      <c r="AW64" s="189">
        <f>AV64/$U64</f>
        <v>0</v>
      </c>
      <c r="AX64" s="188"/>
      <c r="AY64" s="189">
        <f>AX64/$U64</f>
        <v>0</v>
      </c>
      <c r="AZ64" s="188"/>
      <c r="BA64" s="189">
        <f>AZ64/$U64</f>
        <v>0</v>
      </c>
      <c r="BB64" s="188"/>
      <c r="BC64" s="189">
        <f>BB64/$U64</f>
        <v>0</v>
      </c>
      <c r="BD64" s="188"/>
      <c r="BE64" s="189">
        <f>BD64/$U64</f>
        <v>0</v>
      </c>
      <c r="BF64" s="188"/>
      <c r="BG64" s="189">
        <f>BF64/$U64</f>
        <v>0</v>
      </c>
      <c r="BH64" s="188"/>
      <c r="BI64" s="189">
        <f>BH64/$U64</f>
        <v>0</v>
      </c>
      <c r="BJ64" s="188"/>
      <c r="BK64" s="189">
        <f>BJ64/$U64</f>
        <v>0</v>
      </c>
      <c r="BL64" s="186"/>
      <c r="BM64" s="190"/>
      <c r="BN64" s="191" t="s">
        <v>180</v>
      </c>
      <c r="BO64" s="143" t="s">
        <v>181</v>
      </c>
    </row>
    <row r="65" spans="1:67" s="25" customFormat="1">
      <c r="A65" s="181" t="s">
        <v>122</v>
      </c>
      <c r="B65" s="192" t="s">
        <v>182</v>
      </c>
      <c r="C65" s="183">
        <v>37</v>
      </c>
      <c r="D65" s="184" t="s">
        <v>183</v>
      </c>
      <c r="E65" s="193">
        <v>33</v>
      </c>
      <c r="F65" s="194">
        <v>33</v>
      </c>
      <c r="G65" s="194">
        <v>33</v>
      </c>
      <c r="H65" s="194">
        <v>33</v>
      </c>
      <c r="I65" s="194">
        <v>8.9</v>
      </c>
      <c r="J65" s="194">
        <v>0</v>
      </c>
      <c r="K65" s="194">
        <v>33</v>
      </c>
      <c r="L65" s="195">
        <v>27.6</v>
      </c>
      <c r="M65" s="196">
        <v>26.4</v>
      </c>
      <c r="N65" s="196">
        <v>26.8</v>
      </c>
      <c r="O65" s="185">
        <v>33</v>
      </c>
      <c r="P65" s="185">
        <v>32.5</v>
      </c>
      <c r="Q65" s="185">
        <v>33</v>
      </c>
      <c r="R65" s="185" t="e">
        <f>MAX(suivi_droits_acquis_Entraygues!#REF!, )</f>
        <v>#REF!</v>
      </c>
      <c r="S65" s="185">
        <v>33</v>
      </c>
      <c r="T65" s="209">
        <f>MAX(suivi_droits_acquis_Entraygues!$B2:$O2, )</f>
        <v>0</v>
      </c>
      <c r="U65" s="209">
        <f>MAX(suivi_droits_acquis_Entraygues!$B2:$O2, )</f>
        <v>0</v>
      </c>
      <c r="V65" s="186"/>
      <c r="W65" s="187"/>
      <c r="X65" s="186"/>
      <c r="Y65" s="187"/>
      <c r="Z65" s="186"/>
      <c r="AA65" s="187"/>
      <c r="AB65" s="186"/>
      <c r="AC65" s="187"/>
      <c r="AD65" s="186"/>
      <c r="AE65" s="187"/>
      <c r="AF65" s="186"/>
      <c r="AG65" s="187"/>
      <c r="AH65" s="186"/>
      <c r="AI65" s="187"/>
      <c r="AJ65" s="186"/>
      <c r="AK65" s="187"/>
      <c r="AL65" s="197">
        <f>suivi_droits_acquis_Entraygues!B4</f>
        <v>0</v>
      </c>
      <c r="AM65" s="198" t="str">
        <f>IF(suivi_droits_acquis_Entraygues!B2=0,"",AL65/suivi_droits_acquis_Entraygues!B2)</f>
        <v/>
      </c>
      <c r="AN65" s="197">
        <f>suivi_droits_acquis_Entraygues!C4</f>
        <v>0</v>
      </c>
      <c r="AO65" s="198" t="str">
        <f>IF(suivi_droits_acquis_Entraygues!C2=0,"",AN65/suivi_droits_acquis_Entraygues!C2)</f>
        <v/>
      </c>
      <c r="AP65" s="197">
        <f>suivi_droits_acquis_Entraygues!D4</f>
        <v>0</v>
      </c>
      <c r="AQ65" s="198" t="str">
        <f>IF(suivi_droits_acquis_Entraygues!D2=0,"",AP65/suivi_droits_acquis_Entraygues!D2)</f>
        <v/>
      </c>
      <c r="AR65" s="197">
        <f>suivi_droits_acquis_Entraygues!E4</f>
        <v>0</v>
      </c>
      <c r="AS65" s="198" t="str">
        <f>IF(suivi_droits_acquis_Entraygues!E2=0,"",AR65/suivi_droits_acquis_Entraygues!E2)</f>
        <v/>
      </c>
      <c r="AT65" s="197">
        <f>suivi_droits_acquis_Entraygues!F4</f>
        <v>0</v>
      </c>
      <c r="AU65" s="198" t="str">
        <f>IF(suivi_droits_acquis_Entraygues!F2=0,"",AT65/suivi_droits_acquis_Entraygues!F2)</f>
        <v/>
      </c>
      <c r="AV65" s="197">
        <f>suivi_droits_acquis_Entraygues!G4</f>
        <v>0</v>
      </c>
      <c r="AW65" s="198" t="str">
        <f>IF(suivi_droits_acquis_Entraygues!G2=0,"",AV65/suivi_droits_acquis_Entraygues!G2)</f>
        <v/>
      </c>
      <c r="AX65" s="197">
        <f>suivi_droits_acquis_Entraygues!H4</f>
        <v>0</v>
      </c>
      <c r="AY65" s="198" t="str">
        <f>IF(suivi_droits_acquis_Entraygues!H2=0,"",AX65/suivi_droits_acquis_Entraygues!H2)</f>
        <v/>
      </c>
      <c r="AZ65" s="197">
        <f>suivi_droits_acquis_Entraygues!I4</f>
        <v>0</v>
      </c>
      <c r="BA65" s="198" t="str">
        <f>IF(suivi_droits_acquis_Entraygues!I2=0,"",AZ65/suivi_droits_acquis_Entraygues!I2)</f>
        <v/>
      </c>
      <c r="BB65" s="197">
        <f>suivi_droits_acquis_Entraygues!J4</f>
        <v>0</v>
      </c>
      <c r="BC65" s="198" t="str">
        <f>IF(suivi_droits_acquis_Entraygues!J2=0,"",BB65/suivi_droits_acquis_Entraygues!J2)</f>
        <v/>
      </c>
      <c r="BD65" s="197">
        <f>suivi_droits_acquis_Entraygues!K4</f>
        <v>0</v>
      </c>
      <c r="BE65" s="198" t="str">
        <f>IF(suivi_droits_acquis_Entraygues!K2=0,"",BD65/suivi_droits_acquis_Entraygues!K2)</f>
        <v/>
      </c>
      <c r="BF65" s="197">
        <f>suivi_droits_acquis_Entraygues!L4</f>
        <v>0</v>
      </c>
      <c r="BG65" s="198" t="str">
        <f>IF(suivi_droits_acquis_Entraygues!L2=0,"",BF65/suivi_droits_acquis_Entraygues!L2)</f>
        <v/>
      </c>
      <c r="BH65" s="197">
        <f>suivi_droits_acquis_Entraygues!M4</f>
        <v>0</v>
      </c>
      <c r="BI65" s="198" t="str">
        <f>IF(suivi_droits_acquis_Entraygues!M2=0,"",BH65/suivi_droits_acquis_Entraygues!M2)</f>
        <v/>
      </c>
      <c r="BJ65" s="197">
        <f>suivi_droits_acquis_Entraygues!N4</f>
        <v>0</v>
      </c>
      <c r="BK65" s="198" t="str">
        <f>IF(suivi_droits_acquis_Entraygues!N2=0,"",BJ65/suivi_droits_acquis_Entraygues!N2)</f>
        <v/>
      </c>
      <c r="BL65" s="186"/>
      <c r="BM65" s="190"/>
      <c r="BN65" s="199" t="s">
        <v>184</v>
      </c>
      <c r="BO65" s="143" t="s">
        <v>185</v>
      </c>
    </row>
    <row r="66" spans="1:67" s="25" customFormat="1" ht="25.5">
      <c r="A66" s="200" t="s">
        <v>186</v>
      </c>
      <c r="B66" s="201" t="s">
        <v>187</v>
      </c>
      <c r="C66" s="202">
        <v>40</v>
      </c>
      <c r="D66" s="203" t="s">
        <v>188</v>
      </c>
      <c r="E66" s="204">
        <v>19</v>
      </c>
      <c r="F66" s="205">
        <v>34</v>
      </c>
      <c r="G66" s="205">
        <v>34</v>
      </c>
      <c r="H66" s="205">
        <v>34</v>
      </c>
      <c r="I66" s="205">
        <v>34</v>
      </c>
      <c r="J66" s="205">
        <v>34</v>
      </c>
      <c r="K66" s="205">
        <v>34</v>
      </c>
      <c r="L66" s="206">
        <v>34</v>
      </c>
      <c r="M66" s="207">
        <v>34</v>
      </c>
      <c r="N66" s="207">
        <v>20</v>
      </c>
      <c r="O66" s="208">
        <v>20</v>
      </c>
      <c r="P66" s="185">
        <v>22.5</v>
      </c>
      <c r="Q66" s="208">
        <f>2.5+20</f>
        <v>22.5</v>
      </c>
      <c r="R66" s="208">
        <f>2.5+20</f>
        <v>22.5</v>
      </c>
      <c r="S66" s="208">
        <f>2.5+20</f>
        <v>22.5</v>
      </c>
      <c r="T66" s="185">
        <v>22.5</v>
      </c>
      <c r="U66" s="209">
        <v>22.5</v>
      </c>
      <c r="V66" s="186"/>
      <c r="W66" s="187"/>
      <c r="X66" s="186"/>
      <c r="Y66" s="187"/>
      <c r="Z66" s="186"/>
      <c r="AA66" s="187"/>
      <c r="AB66" s="186"/>
      <c r="AC66" s="187"/>
      <c r="AD66" s="186"/>
      <c r="AE66" s="187"/>
      <c r="AF66" s="186"/>
      <c r="AG66" s="187"/>
      <c r="AH66" s="186"/>
      <c r="AI66" s="187"/>
      <c r="AJ66" s="186"/>
      <c r="AK66" s="187"/>
      <c r="AL66" s="209"/>
      <c r="AM66" s="189">
        <f>AL66/$U66</f>
        <v>0</v>
      </c>
      <c r="AN66" s="209"/>
      <c r="AO66" s="189">
        <f>AN66/$U66</f>
        <v>0</v>
      </c>
      <c r="AP66" s="210"/>
      <c r="AQ66" s="189">
        <f t="shared" ref="AQ66:AQ71" si="968">AP66/$U66</f>
        <v>0</v>
      </c>
      <c r="AR66" s="209"/>
      <c r="AS66" s="189">
        <f t="shared" ref="AS66:AS71" si="969">AR66/$U66</f>
        <v>0</v>
      </c>
      <c r="AT66" s="209"/>
      <c r="AU66" s="189">
        <f t="shared" ref="AU66:AU71" si="970">AT66/$U66</f>
        <v>0</v>
      </c>
      <c r="AV66" s="209"/>
      <c r="AW66" s="189">
        <f t="shared" ref="AW66:AW71" si="971">AV66/$U66</f>
        <v>0</v>
      </c>
      <c r="AX66" s="209"/>
      <c r="AY66" s="189">
        <f t="shared" ref="AY66:AY71" si="972">AX66/$U66</f>
        <v>0</v>
      </c>
      <c r="AZ66" s="209"/>
      <c r="BA66" s="189">
        <f t="shared" ref="BA66:BA71" si="973">AZ66/$U66</f>
        <v>0</v>
      </c>
      <c r="BB66" s="209"/>
      <c r="BC66" s="189">
        <f>BB66/$U66</f>
        <v>0</v>
      </c>
      <c r="BD66" s="209"/>
      <c r="BE66" s="189">
        <f>BD66/$U66</f>
        <v>0</v>
      </c>
      <c r="BF66" s="209"/>
      <c r="BG66" s="189">
        <f>BF66/$U66</f>
        <v>0</v>
      </c>
      <c r="BH66" s="209"/>
      <c r="BI66" s="189">
        <f>BH66/$U66</f>
        <v>0</v>
      </c>
      <c r="BJ66" s="209"/>
      <c r="BK66" s="189">
        <f>BJ66/$U66</f>
        <v>0</v>
      </c>
      <c r="BL66" s="211"/>
      <c r="BM66" s="212"/>
      <c r="BN66" s="213" t="s">
        <v>180</v>
      </c>
      <c r="BO66" s="214" t="s">
        <v>189</v>
      </c>
    </row>
    <row r="67" spans="1:67" s="25" customFormat="1">
      <c r="A67" s="200" t="s">
        <v>190</v>
      </c>
      <c r="B67" s="201" t="s">
        <v>191</v>
      </c>
      <c r="C67" s="202">
        <v>60</v>
      </c>
      <c r="D67" s="215" t="s">
        <v>192</v>
      </c>
      <c r="E67" s="204"/>
      <c r="F67" s="205"/>
      <c r="G67" s="205"/>
      <c r="H67" s="205"/>
      <c r="I67" s="205"/>
      <c r="J67" s="205"/>
      <c r="K67" s="205"/>
      <c r="L67" s="206"/>
      <c r="M67" s="207">
        <v>5</v>
      </c>
      <c r="N67" s="207">
        <v>5</v>
      </c>
      <c r="O67" s="208">
        <v>5</v>
      </c>
      <c r="P67" s="208">
        <v>5</v>
      </c>
      <c r="Q67" s="208">
        <v>5</v>
      </c>
      <c r="R67" s="208">
        <v>5</v>
      </c>
      <c r="S67" s="208">
        <v>5</v>
      </c>
      <c r="T67" s="185">
        <v>5</v>
      </c>
      <c r="U67" s="209">
        <v>5</v>
      </c>
      <c r="V67" s="186"/>
      <c r="W67" s="187"/>
      <c r="X67" s="186"/>
      <c r="Y67" s="187"/>
      <c r="Z67" s="186"/>
      <c r="AA67" s="187"/>
      <c r="AB67" s="186"/>
      <c r="AC67" s="187"/>
      <c r="AD67" s="186"/>
      <c r="AE67" s="187"/>
      <c r="AF67" s="186"/>
      <c r="AG67" s="187"/>
      <c r="AH67" s="186"/>
      <c r="AI67" s="187"/>
      <c r="AJ67" s="186"/>
      <c r="AK67" s="187"/>
      <c r="AL67" s="185"/>
      <c r="AM67" s="189">
        <f>AL67/$U67</f>
        <v>0</v>
      </c>
      <c r="AN67" s="188"/>
      <c r="AO67" s="189">
        <f>AN67/$U67</f>
        <v>0</v>
      </c>
      <c r="AP67" s="188"/>
      <c r="AQ67" s="189">
        <f t="shared" si="968"/>
        <v>0</v>
      </c>
      <c r="AR67" s="188"/>
      <c r="AS67" s="189">
        <f t="shared" si="969"/>
        <v>0</v>
      </c>
      <c r="AT67" s="188"/>
      <c r="AU67" s="189">
        <f t="shared" si="970"/>
        <v>0</v>
      </c>
      <c r="AV67" s="188"/>
      <c r="AW67" s="189">
        <f t="shared" si="971"/>
        <v>0</v>
      </c>
      <c r="AX67" s="188"/>
      <c r="AY67" s="189">
        <f t="shared" si="972"/>
        <v>0</v>
      </c>
      <c r="AZ67" s="188"/>
      <c r="BA67" s="189">
        <f t="shared" si="973"/>
        <v>0</v>
      </c>
      <c r="BB67" s="188"/>
      <c r="BC67" s="189">
        <f>BB67/$U67</f>
        <v>0</v>
      </c>
      <c r="BD67" s="188"/>
      <c r="BE67" s="189">
        <f>BD67/$U67</f>
        <v>0</v>
      </c>
      <c r="BF67" s="188"/>
      <c r="BG67" s="189">
        <f>BF67/$U67</f>
        <v>0</v>
      </c>
      <c r="BH67" s="188"/>
      <c r="BI67" s="189">
        <f>BH67/$U67</f>
        <v>0</v>
      </c>
      <c r="BJ67" s="188"/>
      <c r="BK67" s="189">
        <f>BJ67/$U67</f>
        <v>0</v>
      </c>
      <c r="BL67" s="211"/>
      <c r="BM67" s="212"/>
      <c r="BN67" s="213" t="s">
        <v>180</v>
      </c>
      <c r="BO67" s="143" t="s">
        <v>193</v>
      </c>
    </row>
    <row r="68" spans="1:67" s="227" customFormat="1" ht="25.5">
      <c r="A68" s="200" t="s">
        <v>41</v>
      </c>
      <c r="B68" s="201" t="s">
        <v>194</v>
      </c>
      <c r="C68" s="202">
        <v>61</v>
      </c>
      <c r="D68" s="203" t="s">
        <v>195</v>
      </c>
      <c r="E68" s="204"/>
      <c r="F68" s="205"/>
      <c r="G68" s="205"/>
      <c r="H68" s="205"/>
      <c r="I68" s="205"/>
      <c r="J68" s="205"/>
      <c r="K68" s="205"/>
      <c r="L68" s="206"/>
      <c r="M68" s="207"/>
      <c r="N68" s="207"/>
      <c r="O68" s="208"/>
      <c r="P68" s="208"/>
      <c r="Q68" s="217">
        <v>2.6</v>
      </c>
      <c r="R68" s="217">
        <v>2.6</v>
      </c>
      <c r="S68" s="217">
        <v>2.6</v>
      </c>
      <c r="T68" s="218">
        <v>2.6</v>
      </c>
      <c r="U68" s="218">
        <v>2.6</v>
      </c>
      <c r="V68" s="186"/>
      <c r="W68" s="187"/>
      <c r="X68" s="186"/>
      <c r="Y68" s="187"/>
      <c r="Z68" s="186"/>
      <c r="AA68" s="187"/>
      <c r="AB68" s="186"/>
      <c r="AC68" s="187"/>
      <c r="AD68" s="186"/>
      <c r="AE68" s="187"/>
      <c r="AF68" s="186"/>
      <c r="AG68" s="187"/>
      <c r="AH68" s="219"/>
      <c r="AI68" s="220"/>
      <c r="AJ68" s="219"/>
      <c r="AK68" s="220"/>
      <c r="AL68" s="219"/>
      <c r="AM68" s="220"/>
      <c r="AN68" s="221"/>
      <c r="AO68" s="220"/>
      <c r="AP68" s="222"/>
      <c r="AQ68" s="189">
        <f t="shared" si="968"/>
        <v>0</v>
      </c>
      <c r="AR68" s="210"/>
      <c r="AS68" s="189">
        <f t="shared" si="969"/>
        <v>0</v>
      </c>
      <c r="AT68" s="210"/>
      <c r="AU68" s="189">
        <f t="shared" si="970"/>
        <v>0</v>
      </c>
      <c r="AV68" s="210"/>
      <c r="AW68" s="189">
        <f t="shared" si="971"/>
        <v>0</v>
      </c>
      <c r="AX68" s="210"/>
      <c r="AY68" s="189">
        <f t="shared" si="972"/>
        <v>0</v>
      </c>
      <c r="AZ68" s="210"/>
      <c r="BA68" s="189">
        <f t="shared" si="973"/>
        <v>0</v>
      </c>
      <c r="BB68" s="223"/>
      <c r="BC68" s="220"/>
      <c r="BD68" s="223"/>
      <c r="BE68" s="220"/>
      <c r="BF68" s="223"/>
      <c r="BG68" s="220"/>
      <c r="BH68" s="223"/>
      <c r="BI68" s="220"/>
      <c r="BJ68" s="223"/>
      <c r="BK68" s="220"/>
      <c r="BL68" s="223"/>
      <c r="BM68" s="224"/>
      <c r="BN68" s="225" t="s">
        <v>196</v>
      </c>
      <c r="BO68" s="226" t="s">
        <v>197</v>
      </c>
    </row>
    <row r="69" spans="1:67" s="25" customFormat="1" ht="72" customHeight="1">
      <c r="A69" s="228" t="s">
        <v>198</v>
      </c>
      <c r="B69" s="201" t="s">
        <v>199</v>
      </c>
      <c r="C69" s="202">
        <v>36</v>
      </c>
      <c r="D69" s="203" t="s">
        <v>100</v>
      </c>
      <c r="E69" s="204"/>
      <c r="F69" s="205">
        <v>48</v>
      </c>
      <c r="G69" s="205">
        <v>48</v>
      </c>
      <c r="H69" s="205">
        <v>48</v>
      </c>
      <c r="I69" s="205">
        <v>48</v>
      </c>
      <c r="J69" s="205">
        <v>48</v>
      </c>
      <c r="K69" s="205">
        <v>48</v>
      </c>
      <c r="L69" s="206">
        <v>48</v>
      </c>
      <c r="M69" s="207">
        <v>48</v>
      </c>
      <c r="N69" s="207">
        <v>48</v>
      </c>
      <c r="O69" s="208">
        <v>48</v>
      </c>
      <c r="P69" s="208">
        <v>48</v>
      </c>
      <c r="Q69" s="208">
        <v>48</v>
      </c>
      <c r="R69" s="208">
        <v>48</v>
      </c>
      <c r="S69" s="208">
        <v>48</v>
      </c>
      <c r="T69" s="208">
        <v>48</v>
      </c>
      <c r="U69" s="435">
        <v>48</v>
      </c>
      <c r="V69" s="188">
        <v>6.0110000000000001</v>
      </c>
      <c r="W69" s="216">
        <f>V69/10</f>
        <v>0.60109999999999997</v>
      </c>
      <c r="X69" s="188">
        <v>4.2830000000000004</v>
      </c>
      <c r="Y69" s="216">
        <f>X69/5</f>
        <v>0.85660000000000003</v>
      </c>
      <c r="Z69" s="221"/>
      <c r="AA69" s="220"/>
      <c r="AB69" s="186"/>
      <c r="AC69" s="187"/>
      <c r="AD69" s="186"/>
      <c r="AE69" s="187"/>
      <c r="AF69" s="188"/>
      <c r="AG69" s="216">
        <f>AF69/$T$69</f>
        <v>0</v>
      </c>
      <c r="AH69" s="188"/>
      <c r="AI69" s="216">
        <f>AF69/$T$69</f>
        <v>0</v>
      </c>
      <c r="AJ69" s="188"/>
      <c r="AK69" s="216">
        <f>AF69/$T$69</f>
        <v>0</v>
      </c>
      <c r="AL69" s="188"/>
      <c r="AM69" s="189">
        <f>AL69/$U69</f>
        <v>0</v>
      </c>
      <c r="AN69" s="188"/>
      <c r="AO69" s="189">
        <f>AN69/$U69</f>
        <v>0</v>
      </c>
      <c r="AP69" s="188"/>
      <c r="AQ69" s="189">
        <f t="shared" si="968"/>
        <v>0</v>
      </c>
      <c r="AR69" s="188"/>
      <c r="AS69" s="189">
        <f t="shared" si="969"/>
        <v>0</v>
      </c>
      <c r="AT69" s="188"/>
      <c r="AU69" s="189">
        <f t="shared" si="970"/>
        <v>0</v>
      </c>
      <c r="AV69" s="188"/>
      <c r="AW69" s="189">
        <f t="shared" si="971"/>
        <v>0</v>
      </c>
      <c r="AX69" s="188"/>
      <c r="AY69" s="189">
        <f t="shared" si="972"/>
        <v>0</v>
      </c>
      <c r="AZ69" s="188"/>
      <c r="BA69" s="189">
        <f t="shared" si="973"/>
        <v>0</v>
      </c>
      <c r="BB69" s="188"/>
      <c r="BC69" s="189">
        <f>BB69/$U69</f>
        <v>0</v>
      </c>
      <c r="BD69" s="188"/>
      <c r="BE69" s="189">
        <f>BD69/$U69</f>
        <v>0</v>
      </c>
      <c r="BF69" s="188"/>
      <c r="BG69" s="189">
        <f>BF69/$U69</f>
        <v>0</v>
      </c>
      <c r="BH69" s="188"/>
      <c r="BI69" s="189">
        <f>BH69/$U69</f>
        <v>0</v>
      </c>
      <c r="BJ69" s="188"/>
      <c r="BK69" s="189">
        <f>BJ69/$U69</f>
        <v>0</v>
      </c>
      <c r="BL69" s="188"/>
      <c r="BM69" s="216">
        <f>BL69/$U$69</f>
        <v>0</v>
      </c>
      <c r="BN69" s="213" t="s">
        <v>44</v>
      </c>
      <c r="BO69" s="214" t="s">
        <v>200</v>
      </c>
    </row>
    <row r="70" spans="1:67" s="25" customFormat="1">
      <c r="A70" s="200" t="s">
        <v>74</v>
      </c>
      <c r="B70" s="201" t="s">
        <v>423</v>
      </c>
      <c r="C70" s="202">
        <v>41</v>
      </c>
      <c r="D70" s="215" t="s">
        <v>202</v>
      </c>
      <c r="E70" s="204">
        <v>46</v>
      </c>
      <c r="F70" s="205">
        <v>46</v>
      </c>
      <c r="G70" s="205">
        <v>46</v>
      </c>
      <c r="H70" s="205">
        <v>46</v>
      </c>
      <c r="I70" s="205">
        <v>46</v>
      </c>
      <c r="J70" s="205">
        <v>46</v>
      </c>
      <c r="K70" s="205">
        <v>46</v>
      </c>
      <c r="L70" s="206">
        <v>46</v>
      </c>
      <c r="M70" s="207">
        <v>46</v>
      </c>
      <c r="N70" s="207">
        <v>46</v>
      </c>
      <c r="O70" s="208">
        <v>46</v>
      </c>
      <c r="P70" s="208">
        <v>42</v>
      </c>
      <c r="Q70" s="208">
        <v>53</v>
      </c>
      <c r="R70" s="208">
        <v>53</v>
      </c>
      <c r="S70" s="208">
        <v>53.23</v>
      </c>
      <c r="T70" s="185">
        <v>46</v>
      </c>
      <c r="U70" s="209">
        <v>46</v>
      </c>
      <c r="V70" s="186"/>
      <c r="W70" s="187"/>
      <c r="X70" s="186"/>
      <c r="Y70" s="187"/>
      <c r="Z70" s="186"/>
      <c r="AA70" s="187"/>
      <c r="AB70" s="186"/>
      <c r="AC70" s="187"/>
      <c r="AD70" s="186"/>
      <c r="AE70" s="187"/>
      <c r="AF70" s="186"/>
      <c r="AG70" s="187"/>
      <c r="AH70" s="186"/>
      <c r="AI70" s="187"/>
      <c r="AJ70" s="186"/>
      <c r="AK70" s="187"/>
      <c r="AL70" s="185"/>
      <c r="AM70" s="189">
        <f>AL70/$U70</f>
        <v>0</v>
      </c>
      <c r="AN70" s="185"/>
      <c r="AO70" s="189">
        <f>AN70/$U70</f>
        <v>0</v>
      </c>
      <c r="AP70" s="185"/>
      <c r="AQ70" s="189">
        <f t="shared" si="968"/>
        <v>0</v>
      </c>
      <c r="AR70" s="188"/>
      <c r="AS70" s="189">
        <f t="shared" si="969"/>
        <v>0</v>
      </c>
      <c r="AT70" s="188"/>
      <c r="AU70" s="189">
        <f t="shared" si="970"/>
        <v>0</v>
      </c>
      <c r="AV70" s="188"/>
      <c r="AW70" s="189">
        <f t="shared" si="971"/>
        <v>0</v>
      </c>
      <c r="AX70" s="188"/>
      <c r="AY70" s="189">
        <f t="shared" si="972"/>
        <v>0</v>
      </c>
      <c r="AZ70" s="188"/>
      <c r="BA70" s="189">
        <f t="shared" si="973"/>
        <v>0</v>
      </c>
      <c r="BB70" s="188"/>
      <c r="BC70" s="189">
        <f>BB70/$U70</f>
        <v>0</v>
      </c>
      <c r="BD70" s="188"/>
      <c r="BE70" s="189">
        <f>BD70/$U70</f>
        <v>0</v>
      </c>
      <c r="BF70" s="188"/>
      <c r="BG70" s="189">
        <f>BF70/$U70</f>
        <v>0</v>
      </c>
      <c r="BH70" s="188"/>
      <c r="BI70" s="189">
        <f>BH70/$U70</f>
        <v>0</v>
      </c>
      <c r="BJ70" s="188"/>
      <c r="BK70" s="189">
        <f>BJ70/$U70</f>
        <v>0</v>
      </c>
      <c r="BL70" s="211"/>
      <c r="BM70" s="212"/>
      <c r="BN70" s="199" t="s">
        <v>203</v>
      </c>
      <c r="BO70" s="214" t="s">
        <v>204</v>
      </c>
    </row>
    <row r="71" spans="1:67" s="25" customFormat="1" ht="13.5" thickBot="1">
      <c r="A71" s="229" t="s">
        <v>74</v>
      </c>
      <c r="B71" s="230" t="s">
        <v>205</v>
      </c>
      <c r="C71" s="231">
        <v>45</v>
      </c>
      <c r="D71" s="232" t="s">
        <v>206</v>
      </c>
      <c r="E71" s="233"/>
      <c r="F71" s="234">
        <v>5</v>
      </c>
      <c r="G71" s="234">
        <v>5</v>
      </c>
      <c r="H71" s="234">
        <v>5</v>
      </c>
      <c r="I71" s="234">
        <v>5</v>
      </c>
      <c r="J71" s="234">
        <v>5</v>
      </c>
      <c r="K71" s="234">
        <v>5</v>
      </c>
      <c r="L71" s="235">
        <v>5</v>
      </c>
      <c r="M71" s="236">
        <v>5</v>
      </c>
      <c r="N71" s="236">
        <v>5</v>
      </c>
      <c r="O71" s="237">
        <v>5</v>
      </c>
      <c r="P71" s="208">
        <v>11</v>
      </c>
      <c r="Q71" s="237">
        <v>8.39</v>
      </c>
      <c r="R71" s="237">
        <v>8.39</v>
      </c>
      <c r="S71" s="237">
        <v>8.39</v>
      </c>
      <c r="T71" s="238">
        <v>10.39</v>
      </c>
      <c r="U71" s="238">
        <v>10.39</v>
      </c>
      <c r="V71" s="186"/>
      <c r="W71" s="187"/>
      <c r="X71" s="186"/>
      <c r="Y71" s="187"/>
      <c r="Z71" s="186"/>
      <c r="AA71" s="187"/>
      <c r="AB71" s="186"/>
      <c r="AC71" s="187"/>
      <c r="AD71" s="186"/>
      <c r="AE71" s="187"/>
      <c r="AF71" s="186"/>
      <c r="AG71" s="187"/>
      <c r="AH71" s="186"/>
      <c r="AI71" s="187"/>
      <c r="AJ71" s="186"/>
      <c r="AK71" s="187"/>
      <c r="AL71" s="209"/>
      <c r="AM71" s="189">
        <f>AL71/$U71</f>
        <v>0</v>
      </c>
      <c r="AN71" s="209"/>
      <c r="AO71" s="189">
        <f>AN71/$U71</f>
        <v>0</v>
      </c>
      <c r="AP71" s="209"/>
      <c r="AQ71" s="189">
        <f t="shared" si="968"/>
        <v>0</v>
      </c>
      <c r="AR71" s="209"/>
      <c r="AS71" s="189">
        <f t="shared" si="969"/>
        <v>0</v>
      </c>
      <c r="AT71" s="209"/>
      <c r="AU71" s="189">
        <f t="shared" si="970"/>
        <v>0</v>
      </c>
      <c r="AV71" s="240"/>
      <c r="AW71" s="189">
        <f t="shared" si="971"/>
        <v>0</v>
      </c>
      <c r="AX71" s="240"/>
      <c r="AY71" s="189">
        <f t="shared" si="972"/>
        <v>0</v>
      </c>
      <c r="AZ71" s="240"/>
      <c r="BA71" s="189">
        <f t="shared" si="973"/>
        <v>0</v>
      </c>
      <c r="BB71" s="240"/>
      <c r="BC71" s="189">
        <f>BB71/$U71</f>
        <v>0</v>
      </c>
      <c r="BD71" s="405"/>
      <c r="BE71" s="189">
        <f>BD71/$U71</f>
        <v>0</v>
      </c>
      <c r="BF71" s="240"/>
      <c r="BG71" s="189">
        <f>BF71/$U71</f>
        <v>0</v>
      </c>
      <c r="BH71" s="240"/>
      <c r="BI71" s="189">
        <f>BH71/$U71</f>
        <v>0</v>
      </c>
      <c r="BJ71" s="240"/>
      <c r="BK71" s="189">
        <f>BJ71/$U71</f>
        <v>0</v>
      </c>
      <c r="BL71" s="241"/>
      <c r="BM71" s="242"/>
      <c r="BN71" s="243" t="s">
        <v>203</v>
      </c>
      <c r="BO71" s="244" t="s">
        <v>207</v>
      </c>
    </row>
    <row r="72" spans="1:67" s="25" customFormat="1" ht="9" customHeight="1" thickBot="1">
      <c r="A72" s="245"/>
      <c r="B72" s="246"/>
      <c r="C72" s="246"/>
      <c r="D72" s="247"/>
      <c r="E72" s="248"/>
      <c r="F72" s="249"/>
      <c r="G72" s="249"/>
      <c r="H72" s="249"/>
      <c r="I72" s="249"/>
      <c r="J72" s="249"/>
      <c r="K72" s="249"/>
      <c r="L72" s="250"/>
      <c r="M72" s="251"/>
      <c r="N72" s="251"/>
      <c r="O72" s="251"/>
      <c r="P72" s="251"/>
      <c r="Q72" s="251"/>
      <c r="R72" s="251"/>
      <c r="S72" s="251"/>
      <c r="T72" s="251"/>
      <c r="U72" s="251"/>
      <c r="V72" s="252"/>
      <c r="W72" s="253"/>
      <c r="X72" s="252"/>
      <c r="Y72" s="253"/>
      <c r="Z72" s="252"/>
      <c r="AA72" s="253"/>
      <c r="AB72" s="252"/>
      <c r="AC72" s="253"/>
      <c r="AD72" s="252"/>
      <c r="AE72" s="253"/>
      <c r="AF72" s="252"/>
      <c r="AG72" s="253"/>
      <c r="AH72" s="252"/>
      <c r="AI72" s="253"/>
      <c r="AJ72" s="252"/>
      <c r="AK72" s="253"/>
      <c r="AL72" s="252"/>
      <c r="AM72" s="253"/>
      <c r="AN72" s="252"/>
      <c r="AO72" s="253"/>
      <c r="AP72" s="252"/>
      <c r="AQ72" s="253"/>
      <c r="AR72" s="252"/>
      <c r="AS72" s="253"/>
      <c r="AT72" s="252"/>
      <c r="AU72" s="253"/>
      <c r="AV72" s="252"/>
      <c r="AW72" s="253"/>
      <c r="AX72" s="252"/>
      <c r="AY72" s="253"/>
      <c r="AZ72" s="252"/>
      <c r="BA72" s="253"/>
      <c r="BB72" s="252"/>
      <c r="BC72" s="253"/>
      <c r="BD72" s="252"/>
      <c r="BE72" s="253"/>
      <c r="BF72" s="252"/>
      <c r="BG72" s="253"/>
      <c r="BH72" s="252"/>
      <c r="BI72" s="253"/>
      <c r="BJ72" s="252"/>
      <c r="BK72" s="253"/>
      <c r="BL72" s="252"/>
      <c r="BM72" s="253"/>
      <c r="BN72" s="254"/>
      <c r="BO72" s="255"/>
    </row>
    <row r="73" spans="1:67" s="263" customFormat="1" ht="13.5" thickBot="1">
      <c r="A73" s="446" t="s">
        <v>208</v>
      </c>
      <c r="B73" s="446"/>
      <c r="C73" s="256"/>
      <c r="D73" s="257"/>
      <c r="E73" s="258">
        <f t="shared" ref="E73:P73" si="974">SUM(E65:E71)</f>
        <v>98</v>
      </c>
      <c r="F73" s="258">
        <f t="shared" si="974"/>
        <v>166</v>
      </c>
      <c r="G73" s="258">
        <f t="shared" si="974"/>
        <v>166</v>
      </c>
      <c r="H73" s="258">
        <f t="shared" si="974"/>
        <v>166</v>
      </c>
      <c r="I73" s="258">
        <f t="shared" si="974"/>
        <v>141.9</v>
      </c>
      <c r="J73" s="258">
        <f t="shared" si="974"/>
        <v>133</v>
      </c>
      <c r="K73" s="258">
        <f t="shared" si="974"/>
        <v>166</v>
      </c>
      <c r="L73" s="258">
        <f t="shared" si="974"/>
        <v>160.6</v>
      </c>
      <c r="M73" s="259">
        <f t="shared" si="974"/>
        <v>164.4</v>
      </c>
      <c r="N73" s="259">
        <f t="shared" si="974"/>
        <v>150.80000000000001</v>
      </c>
      <c r="O73" s="259">
        <f t="shared" si="974"/>
        <v>157</v>
      </c>
      <c r="P73" s="259">
        <f t="shared" si="974"/>
        <v>161</v>
      </c>
      <c r="Q73" s="259">
        <f>SUM(Q64:Q71)</f>
        <v>173.58999999999997</v>
      </c>
      <c r="R73" s="259" t="e">
        <f>SUM(R64:R71)</f>
        <v>#REF!</v>
      </c>
      <c r="S73" s="259">
        <f>SUM(S64:S71)</f>
        <v>173.82</v>
      </c>
      <c r="T73" s="259">
        <f>SUM(T64:T71)</f>
        <v>135.59</v>
      </c>
      <c r="U73" s="259">
        <f>SUM(U64:U71)</f>
        <v>135.59</v>
      </c>
      <c r="V73" s="260"/>
      <c r="W73" s="261"/>
      <c r="X73" s="260"/>
      <c r="Y73" s="261"/>
      <c r="Z73" s="260"/>
      <c r="AA73" s="261"/>
      <c r="AB73" s="260"/>
      <c r="AC73" s="261"/>
      <c r="AD73" s="260"/>
      <c r="AE73" s="261"/>
      <c r="AF73" s="259">
        <f>SUM(AF64:AF71)</f>
        <v>0</v>
      </c>
      <c r="AG73" s="262">
        <f>AG69</f>
        <v>0</v>
      </c>
      <c r="AH73" s="259">
        <f>SUM(AH64:AH71)</f>
        <v>0</v>
      </c>
      <c r="AI73" s="262">
        <f>AI69</f>
        <v>0</v>
      </c>
      <c r="AJ73" s="259">
        <f>SUM(AJ64:AJ71)</f>
        <v>0</v>
      </c>
      <c r="AK73" s="262">
        <f>AK69</f>
        <v>0</v>
      </c>
      <c r="AL73" s="259">
        <f>SUM(AL64:AL71)</f>
        <v>0</v>
      </c>
      <c r="AM73" s="262">
        <f>AL73/($U$73-$U$67+suivi_droits_acquis_Entraygues!B2)</f>
        <v>0</v>
      </c>
      <c r="AN73" s="259">
        <f>SUM(AN64:AN71)</f>
        <v>0</v>
      </c>
      <c r="AO73" s="262">
        <f>AN73/($U$73-U68)</f>
        <v>0</v>
      </c>
      <c r="AP73" s="259">
        <f>SUM(AP64:AP71)</f>
        <v>0</v>
      </c>
      <c r="AQ73" s="189">
        <f>AP73/$U73</f>
        <v>0</v>
      </c>
      <c r="AR73" s="259">
        <f>SUM(AR64:AR71)</f>
        <v>0</v>
      </c>
      <c r="AS73" s="189">
        <f>AR73/$U73</f>
        <v>0</v>
      </c>
      <c r="AT73" s="259">
        <f>SUM(AT64:AT71)</f>
        <v>0</v>
      </c>
      <c r="AU73" s="189">
        <f>AT73/$U73</f>
        <v>0</v>
      </c>
      <c r="AV73" s="259">
        <f>SUM(AV64:AV71)</f>
        <v>0</v>
      </c>
      <c r="AW73" s="189">
        <f>AV73/$U73</f>
        <v>0</v>
      </c>
      <c r="AX73" s="259">
        <f>SUM(AX64:AX71)</f>
        <v>0</v>
      </c>
      <c r="AY73" s="189">
        <f>AX73/$U73</f>
        <v>0</v>
      </c>
      <c r="AZ73" s="259">
        <f>SUM(AZ64:AZ71)</f>
        <v>0</v>
      </c>
      <c r="BA73" s="189">
        <f>AZ73/$U73</f>
        <v>0</v>
      </c>
      <c r="BB73" s="259">
        <f>SUM(BB64:BB71)</f>
        <v>0</v>
      </c>
      <c r="BC73" s="262">
        <f>BB73/($U$73-U68)</f>
        <v>0</v>
      </c>
      <c r="BD73" s="259">
        <f>SUM(BD64:BD71)</f>
        <v>0</v>
      </c>
      <c r="BE73" s="262">
        <f>BD73/($U$73-U68)</f>
        <v>0</v>
      </c>
      <c r="BF73" s="259">
        <f>SUM(BF64:BF71)</f>
        <v>0</v>
      </c>
      <c r="BG73" s="262">
        <f>BF73/($U$73-U68)</f>
        <v>0</v>
      </c>
      <c r="BH73" s="259">
        <f>SUM(BH64:BH71)</f>
        <v>0</v>
      </c>
      <c r="BI73" s="262">
        <f>BH73/($U$73-U68)</f>
        <v>0</v>
      </c>
      <c r="BJ73" s="259">
        <f>SUM(BJ64:BJ71)</f>
        <v>0</v>
      </c>
      <c r="BK73" s="189">
        <f>BJ73/$U73</f>
        <v>0</v>
      </c>
      <c r="BL73" s="259">
        <f>SUM(BL64:BL71)</f>
        <v>0</v>
      </c>
      <c r="BM73" s="189">
        <f>BL73/$U69</f>
        <v>0</v>
      </c>
      <c r="BO73" s="264"/>
    </row>
    <row r="74" spans="1:67">
      <c r="AR74" s="51"/>
    </row>
    <row r="75" spans="1:67" ht="89.25" customHeight="1">
      <c r="A75" s="447" t="s">
        <v>209</v>
      </c>
      <c r="B75" s="447"/>
      <c r="C75" s="447"/>
      <c r="D75" s="447"/>
      <c r="AL75" s="167">
        <f>$AL$73-AL73</f>
        <v>0</v>
      </c>
      <c r="AM75" s="167"/>
      <c r="AN75" s="167">
        <f>$AL$73-AN73</f>
        <v>0</v>
      </c>
      <c r="AO75" s="167"/>
      <c r="AP75" s="167">
        <f>$AL$73-AP73</f>
        <v>0</v>
      </c>
      <c r="AQ75" s="167"/>
      <c r="AR75" s="166">
        <f>$AL$73-AR73</f>
        <v>0</v>
      </c>
      <c r="AS75" s="167"/>
      <c r="AT75" s="167">
        <f>$AL$73-AT73</f>
        <v>0</v>
      </c>
      <c r="AU75" s="167"/>
      <c r="AV75" s="167">
        <f>$AL$73-AV73</f>
        <v>0</v>
      </c>
      <c r="AW75" s="167"/>
      <c r="AX75" s="167">
        <f>$AL$73-AX73</f>
        <v>0</v>
      </c>
      <c r="AY75" s="167"/>
      <c r="AZ75" s="167">
        <f>$AL$73-AZ73</f>
        <v>0</v>
      </c>
      <c r="BA75" s="167"/>
      <c r="BB75" s="167">
        <f>$AL$73-BB73</f>
        <v>0</v>
      </c>
      <c r="BC75" s="167"/>
      <c r="BD75" s="166">
        <f>$AL$73-BD73</f>
        <v>0</v>
      </c>
      <c r="BE75" s="167"/>
      <c r="BF75" s="167">
        <f>$AL$73-BF73</f>
        <v>0</v>
      </c>
      <c r="BG75" s="167"/>
      <c r="BH75" s="167">
        <f>$AL$73-BH73</f>
        <v>0</v>
      </c>
      <c r="BI75" s="167"/>
      <c r="BJ75" s="167">
        <f>$AL$73-BJ73</f>
        <v>0</v>
      </c>
      <c r="BK75" s="167"/>
      <c r="BL75" s="167">
        <f>$AL$73-BL73</f>
        <v>0</v>
      </c>
      <c r="BN75" s="161" t="s">
        <v>210</v>
      </c>
    </row>
    <row r="76" spans="1:67">
      <c r="AN76" s="166"/>
      <c r="AO76" s="166"/>
      <c r="AP76" s="166"/>
      <c r="AQ76" s="166"/>
      <c r="AR76" s="166">
        <f>AL73-AR73</f>
        <v>0</v>
      </c>
      <c r="AS76" s="166"/>
      <c r="AT76" s="166"/>
      <c r="AU76" s="166"/>
      <c r="AV76" s="166"/>
      <c r="AW76" s="166"/>
      <c r="AX76" s="166">
        <f>AR73-AX73</f>
        <v>0</v>
      </c>
      <c r="AY76" s="166"/>
      <c r="AZ76" s="166"/>
      <c r="BA76" s="166"/>
      <c r="BB76" s="166"/>
      <c r="BC76" s="166"/>
      <c r="BD76" s="166">
        <f>AX73-BD73</f>
        <v>0</v>
      </c>
      <c r="BE76" s="166"/>
      <c r="BF76" s="166"/>
      <c r="BG76" s="166"/>
      <c r="BH76" s="166"/>
      <c r="BI76" s="166"/>
      <c r="BJ76" s="166">
        <f>BD73-BJ73</f>
        <v>0</v>
      </c>
      <c r="BK76" s="166"/>
      <c r="BN76" s="161" t="s">
        <v>160</v>
      </c>
    </row>
    <row r="77" spans="1:67" ht="12.75" customHeight="1">
      <c r="A77" s="448" t="s">
        <v>211</v>
      </c>
      <c r="B77" s="448"/>
      <c r="AZ77" s="265"/>
    </row>
    <row r="78" spans="1:67">
      <c r="A78" s="448"/>
      <c r="B78" s="448"/>
      <c r="BN78" s="266"/>
    </row>
    <row r="79" spans="1:67">
      <c r="A79" s="448"/>
      <c r="B79" s="448"/>
    </row>
    <row r="80" spans="1:67">
      <c r="A80" s="448"/>
      <c r="B80" s="448"/>
    </row>
    <row r="81" spans="1:2">
      <c r="A81" s="448"/>
      <c r="B81" s="448"/>
    </row>
    <row r="82" spans="1:2">
      <c r="A82" s="448"/>
      <c r="B82" s="448"/>
    </row>
    <row r="122" spans="67:67">
      <c r="BO122" s="12" t="s">
        <v>212</v>
      </c>
    </row>
  </sheetData>
  <autoFilter ref="A1:BR1" xr:uid="{00000000-0009-0000-0000-000001000000}"/>
  <mergeCells count="8">
    <mergeCell ref="A73:B73"/>
    <mergeCell ref="A75:D75"/>
    <mergeCell ref="A77:B82"/>
    <mergeCell ref="A14:B14"/>
    <mergeCell ref="A31:B31"/>
    <mergeCell ref="A43:B43"/>
    <mergeCell ref="A58:B58"/>
    <mergeCell ref="A60:B60"/>
  </mergeCells>
  <pageMargins left="0.55138888888888904" right="0.55138888888888904" top="0.59027777777777801" bottom="0.59027777777777801" header="0.511811023622047" footer="0.511811023622047"/>
  <pageSetup paperSize="8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07"/>
  <sheetViews>
    <sheetView zoomScale="85" zoomScaleNormal="85" workbookViewId="0">
      <selection activeCell="C16" sqref="C16"/>
    </sheetView>
  </sheetViews>
  <sheetFormatPr baseColWidth="10" defaultColWidth="13.42578125" defaultRowHeight="12.75"/>
  <cols>
    <col min="1" max="1" width="27.7109375" customWidth="1"/>
    <col min="2" max="2" width="24.85546875" style="72" customWidth="1"/>
    <col min="3" max="3" width="23.28515625" customWidth="1"/>
    <col min="4" max="4" width="21.28515625" customWidth="1"/>
    <col min="5" max="5" width="21.42578125" style="267" customWidth="1"/>
    <col min="6" max="6" width="21.28515625" customWidth="1"/>
    <col min="7" max="7" width="1.85546875" customWidth="1"/>
    <col min="8" max="8" width="2" style="268" customWidth="1"/>
    <col min="9" max="9" width="2" customWidth="1"/>
    <col min="10" max="10" width="20" customWidth="1"/>
    <col min="11" max="12" width="15.85546875" customWidth="1"/>
    <col min="13" max="13" width="2" customWidth="1"/>
    <col min="14" max="14" width="9.85546875" style="268" customWidth="1"/>
    <col min="15" max="15" width="1.5703125" customWidth="1"/>
    <col min="16" max="16" width="9.42578125" style="269" customWidth="1"/>
    <col min="17" max="17" width="22.28515625" customWidth="1"/>
    <col min="18" max="18" width="15.5703125" customWidth="1"/>
    <col min="19" max="19" width="15.42578125" customWidth="1"/>
    <col min="21" max="21" width="12.85546875" style="269" customWidth="1"/>
    <col min="22" max="22" width="11.42578125" customWidth="1"/>
    <col min="23" max="23" width="17.42578125" customWidth="1"/>
    <col min="24" max="24" width="21.140625" customWidth="1"/>
    <col min="25" max="25" width="18.42578125" customWidth="1"/>
    <col min="26" max="26" width="11.5703125" customWidth="1"/>
    <col min="27" max="27" width="23.140625" customWidth="1"/>
    <col min="33" max="33" width="16.28515625" customWidth="1"/>
    <col min="34" max="34" width="23.140625" customWidth="1"/>
    <col min="35" max="35" width="19.140625" customWidth="1"/>
    <col min="37" max="37" width="24.28515625" customWidth="1"/>
    <col min="38" max="38" width="16.7109375" customWidth="1"/>
    <col min="44" max="44" width="16.140625" customWidth="1"/>
    <col min="45" max="45" width="14.85546875" bestFit="1" customWidth="1"/>
  </cols>
  <sheetData>
    <row r="1" spans="1:35">
      <c r="A1" s="72" t="s">
        <v>271</v>
      </c>
      <c r="F1" s="344"/>
    </row>
    <row r="2" spans="1:35">
      <c r="F2" s="344"/>
      <c r="R2" s="455" t="s">
        <v>339</v>
      </c>
      <c r="S2" s="455"/>
      <c r="T2" s="452" t="s">
        <v>350</v>
      </c>
      <c r="U2" s="452"/>
      <c r="V2" s="453" t="s">
        <v>351</v>
      </c>
      <c r="W2" s="453"/>
      <c r="X2" s="454" t="s">
        <v>352</v>
      </c>
      <c r="Y2" s="454"/>
      <c r="AB2" s="455" t="s">
        <v>347</v>
      </c>
      <c r="AC2" s="455"/>
      <c r="AD2" s="452" t="s">
        <v>214</v>
      </c>
      <c r="AE2" s="452"/>
      <c r="AF2" s="453" t="s">
        <v>348</v>
      </c>
      <c r="AG2" s="453"/>
      <c r="AH2" s="454" t="s">
        <v>349</v>
      </c>
      <c r="AI2" s="454"/>
    </row>
    <row r="3" spans="1:35" ht="38.25">
      <c r="A3" s="270" t="s">
        <v>215</v>
      </c>
      <c r="B3" s="271" t="s">
        <v>416</v>
      </c>
      <c r="C3" s="270" t="s">
        <v>338</v>
      </c>
      <c r="D3" s="271" t="s">
        <v>417</v>
      </c>
      <c r="E3" s="270" t="s">
        <v>272</v>
      </c>
      <c r="F3" s="345"/>
      <c r="M3" s="272"/>
      <c r="Q3" s="270" t="s">
        <v>215</v>
      </c>
      <c r="R3" s="273" t="s">
        <v>218</v>
      </c>
      <c r="S3" s="273" t="s">
        <v>219</v>
      </c>
      <c r="T3" s="274" t="s">
        <v>218</v>
      </c>
      <c r="U3" s="274" t="s">
        <v>219</v>
      </c>
      <c r="V3" s="275" t="s">
        <v>220</v>
      </c>
      <c r="W3" s="275" t="s">
        <v>221</v>
      </c>
      <c r="X3" s="276" t="s">
        <v>220</v>
      </c>
      <c r="Y3" s="276" t="s">
        <v>221</v>
      </c>
      <c r="AB3" s="273" t="s">
        <v>218</v>
      </c>
      <c r="AC3" s="273" t="s">
        <v>219</v>
      </c>
      <c r="AD3" s="274" t="s">
        <v>218</v>
      </c>
      <c r="AE3" s="274" t="s">
        <v>219</v>
      </c>
      <c r="AF3" s="275" t="s">
        <v>220</v>
      </c>
      <c r="AG3" s="275" t="s">
        <v>221</v>
      </c>
      <c r="AH3" s="276" t="s">
        <v>220</v>
      </c>
      <c r="AI3" s="276" t="s">
        <v>221</v>
      </c>
    </row>
    <row r="4" spans="1:35">
      <c r="A4" s="277" t="s">
        <v>222</v>
      </c>
      <c r="B4" s="346">
        <f>'Réserves 2026'!W$14</f>
        <v>0.3957996999785699</v>
      </c>
      <c r="C4" s="279">
        <f>'Réserves 2025'!G14</f>
        <v>0.92029430673619539</v>
      </c>
      <c r="D4" s="279">
        <f>'Réserves 2025'!AW14</f>
        <v>0.31597971283663118</v>
      </c>
      <c r="E4" s="279">
        <v>0.82499999999999996</v>
      </c>
      <c r="F4" s="346"/>
      <c r="M4" s="9"/>
      <c r="Q4" s="277" t="s">
        <v>222</v>
      </c>
      <c r="R4" s="280">
        <f>'Réserves 2026'!AA$14</f>
        <v>0</v>
      </c>
      <c r="S4" s="281">
        <f>'Réserves 2026'!Z$14</f>
        <v>0</v>
      </c>
      <c r="T4" s="282">
        <f>'Réserves 2025'!K14</f>
        <v>0.96888349167797705</v>
      </c>
      <c r="U4" s="283">
        <f>'Réserves 2025'!J14</f>
        <v>67.817000000000007</v>
      </c>
      <c r="V4" s="282">
        <f t="shared" ref="V4:W11" si="0">R4-T4</f>
        <v>-0.96888349167797705</v>
      </c>
      <c r="W4" s="281">
        <f t="shared" si="0"/>
        <v>-67.817000000000007</v>
      </c>
      <c r="X4" s="284">
        <f t="shared" ref="X4:Y11" si="1">R4-AB4</f>
        <v>-0.67637688406314722</v>
      </c>
      <c r="Y4" s="285">
        <f t="shared" si="1"/>
        <v>-47.342999999999989</v>
      </c>
      <c r="AA4" s="277" t="s">
        <v>222</v>
      </c>
      <c r="AB4" s="280">
        <f>'Réserves 2026'!Y$14</f>
        <v>0.67637688406314722</v>
      </c>
      <c r="AC4" s="281">
        <f>'Réserves 2026'!X$14</f>
        <v>47.342999999999989</v>
      </c>
      <c r="AD4" s="282">
        <f>'Réserves 2025'!I14</f>
        <v>0.96662618758482755</v>
      </c>
      <c r="AE4" s="283">
        <f>'Réserves 2025'!H14</f>
        <v>67.659000000000006</v>
      </c>
      <c r="AF4" s="282">
        <f t="shared" ref="AF4:AG7" si="2">AB4-AD4</f>
        <v>-0.29024930352168032</v>
      </c>
      <c r="AG4" s="281">
        <f t="shared" si="2"/>
        <v>-20.316000000000017</v>
      </c>
      <c r="AH4" s="284">
        <f t="shared" ref="AH4:AH11" si="3">AB4-F19</f>
        <v>0.28057718408457732</v>
      </c>
      <c r="AI4" s="285">
        <f>AC4-'Réserves 2026'!V14</f>
        <v>19.638999999999989</v>
      </c>
    </row>
    <row r="5" spans="1:35">
      <c r="A5" s="286" t="s">
        <v>223</v>
      </c>
      <c r="B5" s="287">
        <f>'Réserves 2026'!W$16</f>
        <v>0.74198113207547178</v>
      </c>
      <c r="C5" s="288">
        <f>'Réserves 2025'!G16</f>
        <v>0.94764150943396241</v>
      </c>
      <c r="D5" s="288">
        <f>'Réserves 2025'!AW16</f>
        <v>0.58018867924528306</v>
      </c>
      <c r="E5" s="288">
        <v>0.93300000000000005</v>
      </c>
      <c r="F5" s="346"/>
      <c r="M5" s="9"/>
      <c r="Q5" s="286" t="s">
        <v>223</v>
      </c>
      <c r="R5" s="289">
        <f>'Réserves 2026'!AA$16</f>
        <v>0</v>
      </c>
      <c r="S5" s="290">
        <f>'Réserves 2026'!Z$16</f>
        <v>0</v>
      </c>
      <c r="T5" s="291">
        <f>'Réserves 2025'!K16</f>
        <v>1</v>
      </c>
      <c r="U5" s="292">
        <f>'Réserves 2025'!J16</f>
        <v>21.2</v>
      </c>
      <c r="V5" s="293">
        <f t="shared" si="0"/>
        <v>-1</v>
      </c>
      <c r="W5" s="294">
        <f t="shared" si="0"/>
        <v>-21.2</v>
      </c>
      <c r="X5" s="295">
        <f t="shared" si="1"/>
        <v>-0.90613207547169816</v>
      </c>
      <c r="Y5" s="296">
        <f t="shared" si="1"/>
        <v>-19.21</v>
      </c>
      <c r="AA5" s="286" t="s">
        <v>223</v>
      </c>
      <c r="AB5" s="289">
        <f>'Réserves 2026'!Y$16</f>
        <v>0.90613207547169816</v>
      </c>
      <c r="AC5" s="290">
        <f>'Réserves 2026'!X$16</f>
        <v>19.21</v>
      </c>
      <c r="AD5" s="291">
        <f>'Réserves 2025'!I16</f>
        <v>1.0141509433962264</v>
      </c>
      <c r="AE5" s="292">
        <f>'Réserves 2025'!H16</f>
        <v>21.5</v>
      </c>
      <c r="AF5" s="293">
        <f t="shared" si="2"/>
        <v>-0.10801886792452819</v>
      </c>
      <c r="AG5" s="294">
        <f t="shared" si="2"/>
        <v>-2.2899999999999991</v>
      </c>
      <c r="AH5" s="295">
        <f t="shared" si="3"/>
        <v>0.16415094339622638</v>
      </c>
      <c r="AI5" s="296">
        <f>AC5-'Réserves 2026'!V16</f>
        <v>3.4800000000000004</v>
      </c>
    </row>
    <row r="6" spans="1:35">
      <c r="A6" s="277" t="s">
        <v>224</v>
      </c>
      <c r="B6" s="346">
        <f>'Réserves 2026'!W$18</f>
        <v>0.78505608974358976</v>
      </c>
      <c r="C6" s="279">
        <f>'Réserves 2025'!G18</f>
        <v>0.99198717948717952</v>
      </c>
      <c r="D6" s="279">
        <f>'Réserves 2025'!AW18</f>
        <v>0.61538461538461542</v>
      </c>
      <c r="E6" s="279">
        <v>0.99199999999999999</v>
      </c>
      <c r="F6" s="346"/>
      <c r="M6" s="9"/>
      <c r="Q6" s="277" t="s">
        <v>224</v>
      </c>
      <c r="R6" s="280">
        <f>'Réserves 2026'!AA$18</f>
        <v>0</v>
      </c>
      <c r="S6" s="281">
        <f>'Réserves 2026'!Z$18</f>
        <v>0</v>
      </c>
      <c r="T6" s="282">
        <f>'Réserves 2025'!K18</f>
        <v>1.0046073717948718</v>
      </c>
      <c r="U6" s="283">
        <f>'Réserves 2025'!J18</f>
        <v>5.0149999999999997</v>
      </c>
      <c r="V6" s="282">
        <f t="shared" si="0"/>
        <v>-1.0046073717948718</v>
      </c>
      <c r="W6" s="281">
        <f t="shared" si="0"/>
        <v>-5.0149999999999997</v>
      </c>
      <c r="X6" s="284">
        <f t="shared" si="1"/>
        <v>-0.99138621794871795</v>
      </c>
      <c r="Y6" s="285">
        <f t="shared" si="1"/>
        <v>-4.9489999999999998</v>
      </c>
      <c r="AA6" s="277" t="s">
        <v>224</v>
      </c>
      <c r="AB6" s="280">
        <f>'Réserves 2026'!Y$18</f>
        <v>0.99138621794871795</v>
      </c>
      <c r="AC6" s="281">
        <f>'Réserves 2026'!X$18</f>
        <v>4.9489999999999998</v>
      </c>
      <c r="AD6" s="282">
        <f>'Réserves 2025'!I18</f>
        <v>1.0081217948717949</v>
      </c>
      <c r="AE6" s="283">
        <f>'Réserves 2025'!H18</f>
        <v>5.0325439999999997</v>
      </c>
      <c r="AF6" s="282">
        <f t="shared" si="2"/>
        <v>-1.6735576923076922E-2</v>
      </c>
      <c r="AG6" s="281">
        <f t="shared" si="2"/>
        <v>-8.3543999999999841E-2</v>
      </c>
      <c r="AH6" s="284">
        <f t="shared" si="3"/>
        <v>0.20633012820512819</v>
      </c>
      <c r="AI6" s="285">
        <f>AC6-'Réserves 2026'!V18</f>
        <v>1.0299999999999998</v>
      </c>
    </row>
    <row r="7" spans="1:35">
      <c r="A7" s="286" t="s">
        <v>225</v>
      </c>
      <c r="B7" s="287">
        <f>'Réserves 2026'!W$31</f>
        <v>0.44824230098779777</v>
      </c>
      <c r="C7" s="288">
        <f>'Réserves 2025'!G31</f>
        <v>0.6440223707147007</v>
      </c>
      <c r="D7" s="288">
        <f>'Réserves 2025'!AW31</f>
        <v>0.4110546194073213</v>
      </c>
      <c r="E7" s="288">
        <v>0.51900000000000002</v>
      </c>
      <c r="F7" s="346"/>
      <c r="M7" s="9"/>
      <c r="Q7" s="286" t="s">
        <v>225</v>
      </c>
      <c r="R7" s="289">
        <f>'Réserves 2026'!AA$31</f>
        <v>0</v>
      </c>
      <c r="S7" s="290">
        <f>'Réserves 2026'!Z$31</f>
        <v>0</v>
      </c>
      <c r="T7" s="291">
        <f>'Réserves 2025'!K31</f>
        <v>0.76552149912841372</v>
      </c>
      <c r="U7" s="292">
        <f>'Réserves 2025'!J31</f>
        <v>105.39700000000001</v>
      </c>
      <c r="V7" s="293">
        <f t="shared" si="0"/>
        <v>-0.76552149912841372</v>
      </c>
      <c r="W7" s="294">
        <f t="shared" si="0"/>
        <v>-105.39700000000001</v>
      </c>
      <c r="X7" s="295">
        <f t="shared" si="1"/>
        <v>-0.60785153980244044</v>
      </c>
      <c r="Y7" s="296">
        <f t="shared" si="1"/>
        <v>-83.689000000000007</v>
      </c>
      <c r="AA7" s="286" t="s">
        <v>225</v>
      </c>
      <c r="AB7" s="289">
        <f>'Réserves 2026'!Y$31</f>
        <v>0.60785153980244044</v>
      </c>
      <c r="AC7" s="290">
        <f>'Réserves 2026'!X$31</f>
        <v>83.689000000000007</v>
      </c>
      <c r="AD7" s="291">
        <f>'Réserves 2025'!I31</f>
        <v>0.72533410807669951</v>
      </c>
      <c r="AE7" s="292">
        <f>'Réserves 2025'!H31</f>
        <v>99.86399999999999</v>
      </c>
      <c r="AF7" s="293">
        <f t="shared" si="2"/>
        <v>-0.11748256827425907</v>
      </c>
      <c r="AG7" s="294">
        <f t="shared" si="2"/>
        <v>-16.174999999999983</v>
      </c>
      <c r="AH7" s="295">
        <f t="shared" si="3"/>
        <v>0.15960923881464267</v>
      </c>
      <c r="AI7" s="296">
        <f>AC7-'Réserves 2026'!V31</f>
        <v>21.975000000000009</v>
      </c>
    </row>
    <row r="8" spans="1:35">
      <c r="A8" s="277" t="s">
        <v>226</v>
      </c>
      <c r="B8" s="346">
        <f>'Réserves 2026'!W$45</f>
        <v>1</v>
      </c>
      <c r="C8" s="279">
        <f>'Réserves 2025'!G45</f>
        <v>1</v>
      </c>
      <c r="D8" s="279">
        <f>'Réserves 2025'!AW45</f>
        <v>1</v>
      </c>
      <c r="E8" s="279">
        <v>1</v>
      </c>
      <c r="F8" s="346"/>
      <c r="M8" s="9"/>
      <c r="Q8" s="277" t="s">
        <v>226</v>
      </c>
      <c r="R8" s="280">
        <f>'Réserves 2026'!AA$45</f>
        <v>0</v>
      </c>
      <c r="S8" s="281">
        <f>'Réserves 2026'!Z$45</f>
        <v>0</v>
      </c>
      <c r="T8" s="282">
        <f>'Réserves 2025'!K45</f>
        <v>1</v>
      </c>
      <c r="U8" s="297">
        <f>'Réserves 2025'!J45</f>
        <v>8.1999999999999993</v>
      </c>
      <c r="V8" s="282">
        <f t="shared" si="0"/>
        <v>-1</v>
      </c>
      <c r="W8" s="281">
        <f t="shared" si="0"/>
        <v>-8.1999999999999993</v>
      </c>
      <c r="X8" s="284">
        <f t="shared" si="1"/>
        <v>-1</v>
      </c>
      <c r="Y8" s="285">
        <f t="shared" si="1"/>
        <v>-8.1999999999999993</v>
      </c>
      <c r="AA8" s="277" t="s">
        <v>226</v>
      </c>
      <c r="AB8" s="280">
        <f>'Réserves 2026'!Y$45</f>
        <v>1</v>
      </c>
      <c r="AC8" s="281">
        <f>'Réserves 2026'!X$45</f>
        <v>8.1999999999999993</v>
      </c>
      <c r="AD8" s="335">
        <f>'Réserves 2025'!I45</f>
        <v>1</v>
      </c>
      <c r="AE8" s="297">
        <f>'Réserves 2025'!H45</f>
        <v>8.1999999999999993</v>
      </c>
      <c r="AF8" s="293">
        <f t="shared" ref="AF8" si="4">AB8-AD8</f>
        <v>0</v>
      </c>
      <c r="AG8" s="294">
        <f t="shared" ref="AG8" si="5">AC8-AE8</f>
        <v>0</v>
      </c>
      <c r="AH8" s="295">
        <f t="shared" si="3"/>
        <v>0</v>
      </c>
      <c r="AI8" s="296">
        <f>AC8-'Réserves 2026'!V45</f>
        <v>0</v>
      </c>
    </row>
    <row r="9" spans="1:35">
      <c r="A9" s="286" t="s">
        <v>227</v>
      </c>
      <c r="B9" s="287">
        <f>'Réserves 2026'!W$43</f>
        <v>0.35725905132080904</v>
      </c>
      <c r="C9" s="288">
        <f>'Réserves 2025'!G43</f>
        <v>0.83370042467429639</v>
      </c>
      <c r="D9" s="288">
        <f>'Réserves 2025'!AW43</f>
        <v>0.30920607500179947</v>
      </c>
      <c r="E9" s="288">
        <v>0.72399999999999998</v>
      </c>
      <c r="F9" s="346"/>
      <c r="M9" s="9"/>
      <c r="Q9" s="286" t="s">
        <v>227</v>
      </c>
      <c r="R9" s="289">
        <f>'Réserves 2026'!AA$43</f>
        <v>0</v>
      </c>
      <c r="S9" s="290">
        <f>'Réserves 2026'!Z$43</f>
        <v>0</v>
      </c>
      <c r="T9" s="291">
        <f>'Réserves 2025'!K43</f>
        <v>0.90963794716763835</v>
      </c>
      <c r="U9" s="292">
        <f>'Réserves 2025'!J43</f>
        <v>63.188000000000002</v>
      </c>
      <c r="V9" s="293">
        <f t="shared" si="0"/>
        <v>-0.90963794716763835</v>
      </c>
      <c r="W9" s="294">
        <f t="shared" si="0"/>
        <v>-63.188000000000002</v>
      </c>
      <c r="X9" s="295">
        <f t="shared" si="1"/>
        <v>-0.64472756064204995</v>
      </c>
      <c r="Y9" s="296">
        <f t="shared" si="1"/>
        <v>-44.786000000000001</v>
      </c>
      <c r="AA9" s="286" t="s">
        <v>227</v>
      </c>
      <c r="AB9" s="289">
        <f>'Réserves 2026'!Y$43</f>
        <v>0.64472756064204995</v>
      </c>
      <c r="AC9" s="290">
        <f>'Réserves 2026'!X$43</f>
        <v>44.786000000000001</v>
      </c>
      <c r="AD9" s="291">
        <f>'Réserves 2025'!I43</f>
        <v>0.86028935435111198</v>
      </c>
      <c r="AE9" s="292">
        <f>'Réserves 2025'!H43</f>
        <v>59.76</v>
      </c>
      <c r="AF9" s="293">
        <f t="shared" ref="AF9:AG11" si="6">AB9-AD9</f>
        <v>-0.21556179370906203</v>
      </c>
      <c r="AG9" s="294">
        <f t="shared" si="6"/>
        <v>-14.973999999999997</v>
      </c>
      <c r="AH9" s="295">
        <f t="shared" si="3"/>
        <v>0.28746850932124091</v>
      </c>
      <c r="AI9" s="296">
        <f>AC9-'Réserves 2026'!V43</f>
        <v>19.969000000000001</v>
      </c>
    </row>
    <row r="10" spans="1:35">
      <c r="A10" s="277" t="s">
        <v>228</v>
      </c>
      <c r="B10" s="346">
        <f>'Réserves 2026'!W$58</f>
        <v>0.72325415472411092</v>
      </c>
      <c r="C10" s="279">
        <f>'Réserves 2025'!G58</f>
        <v>0.91619860416693466</v>
      </c>
      <c r="D10" s="279">
        <f>'Réserves 2025'!AW58</f>
        <v>0.57898538616762851</v>
      </c>
      <c r="E10" s="279">
        <v>0.83099999999999996</v>
      </c>
      <c r="F10" s="346"/>
      <c r="M10" s="9"/>
      <c r="Q10" s="277" t="s">
        <v>228</v>
      </c>
      <c r="R10" s="280">
        <f>'Réserves 2026'!AA$58</f>
        <v>0</v>
      </c>
      <c r="S10" s="281">
        <f>'Réserves 2026'!Z$58</f>
        <v>0</v>
      </c>
      <c r="T10" s="282">
        <f>'Réserves 2025'!K58</f>
        <v>0.95609423801138782</v>
      </c>
      <c r="U10" s="283">
        <f>'Réserves 2025'!J58</f>
        <v>74.387</v>
      </c>
      <c r="V10" s="282">
        <f t="shared" si="0"/>
        <v>-0.95609423801138782</v>
      </c>
      <c r="W10" s="281">
        <f t="shared" si="0"/>
        <v>-74.387</v>
      </c>
      <c r="X10" s="284">
        <f t="shared" si="1"/>
        <v>-0.87035204298034774</v>
      </c>
      <c r="Y10" s="285">
        <f t="shared" si="1"/>
        <v>-67.715999999999994</v>
      </c>
      <c r="AA10" s="277" t="s">
        <v>228</v>
      </c>
      <c r="AB10" s="280">
        <f>'Réserves 2026'!Y$58</f>
        <v>0.87035204298034774</v>
      </c>
      <c r="AC10" s="281">
        <f>'Réserves 2026'!X$58</f>
        <v>67.715999999999994</v>
      </c>
      <c r="AD10" s="282">
        <f>'Réserves 2025'!I58</f>
        <v>0.96832123439970186</v>
      </c>
      <c r="AE10" s="283">
        <f>'Réserves 2025'!H58</f>
        <v>75.338296999999997</v>
      </c>
      <c r="AF10" s="282">
        <f t="shared" si="6"/>
        <v>-9.7969191419354118E-2</v>
      </c>
      <c r="AG10" s="281">
        <f t="shared" si="6"/>
        <v>-7.6222970000000032</v>
      </c>
      <c r="AH10" s="284">
        <f t="shared" si="3"/>
        <v>0.14709788825623682</v>
      </c>
      <c r="AI10" s="285">
        <f>AC10-'Réserves 2026'!V58</f>
        <v>11.444656999999992</v>
      </c>
    </row>
    <row r="11" spans="1:35">
      <c r="A11" s="298" t="s">
        <v>229</v>
      </c>
      <c r="B11" s="299">
        <f>'Réserves 2026'!W$60</f>
        <v>0.50947215893767583</v>
      </c>
      <c r="C11" s="300">
        <f>'Réserves 2025'!G60</f>
        <v>0.81041519514043192</v>
      </c>
      <c r="D11" s="300">
        <f>'Réserves 2025'!AW60</f>
        <v>0.43358239048634212</v>
      </c>
      <c r="E11" s="300">
        <v>0.66100000000000003</v>
      </c>
      <c r="F11" s="348"/>
      <c r="Q11" s="298" t="s">
        <v>229</v>
      </c>
      <c r="R11" s="301">
        <f>'Réserves 2026'!AA$60</f>
        <v>0</v>
      </c>
      <c r="S11" s="302">
        <f>'Réserves 2026'!Z$60</f>
        <v>0</v>
      </c>
      <c r="T11" s="303">
        <f>'Réserves 2025'!K60</f>
        <v>0.88665031399694361</v>
      </c>
      <c r="U11" s="304">
        <f>'Réserves 2025'!J60</f>
        <v>345.20400000000001</v>
      </c>
      <c r="V11" s="305">
        <f t="shared" si="0"/>
        <v>-0.88665031399694361</v>
      </c>
      <c r="W11" s="306">
        <f t="shared" si="0"/>
        <v>-345.20400000000001</v>
      </c>
      <c r="X11" s="307">
        <f t="shared" si="1"/>
        <v>-0.70862624731914681</v>
      </c>
      <c r="Y11" s="308">
        <f t="shared" si="1"/>
        <v>-275.89300000000003</v>
      </c>
      <c r="AA11" s="298" t="s">
        <v>229</v>
      </c>
      <c r="AB11" s="301">
        <f>'Réserves 2026'!Y$60</f>
        <v>0.70862624731914681</v>
      </c>
      <c r="AC11" s="302">
        <f>'Réserves 2026'!X$60</f>
        <v>275.89300000000003</v>
      </c>
      <c r="AD11" s="303">
        <f>'Réserves 2025'!I60</f>
        <v>0.86648732068783951</v>
      </c>
      <c r="AE11" s="304">
        <f>'Réserves 2025'!H60</f>
        <v>337.35384099999999</v>
      </c>
      <c r="AF11" s="305">
        <f t="shared" si="6"/>
        <v>-0.15786107336869271</v>
      </c>
      <c r="AG11" s="306">
        <f t="shared" si="6"/>
        <v>-61.460840999999959</v>
      </c>
      <c r="AH11" s="307">
        <f t="shared" si="3"/>
        <v>0.19915408838147097</v>
      </c>
      <c r="AI11" s="308">
        <f>AC11-'Réserves 2026'!V60</f>
        <v>77.537657000000024</v>
      </c>
    </row>
    <row r="12" spans="1:35">
      <c r="D12" s="344"/>
      <c r="F12" s="344"/>
      <c r="M12" s="9"/>
    </row>
    <row r="13" spans="1:35">
      <c r="A13" s="298" t="s">
        <v>230</v>
      </c>
      <c r="B13" s="322">
        <f>'Réserves 2026'!W$69</f>
        <v>0.60109999999999997</v>
      </c>
      <c r="C13" s="300">
        <f>'Réserves 2025'!G69</f>
        <v>1</v>
      </c>
      <c r="D13" s="300">
        <f>'Réserves 2025'!AW69</f>
        <v>0.14864583333333334</v>
      </c>
      <c r="E13" s="300">
        <v>0.442</v>
      </c>
      <c r="F13" s="349"/>
      <c r="M13" s="9"/>
    </row>
    <row r="14" spans="1:35">
      <c r="M14" s="267"/>
    </row>
    <row r="15" spans="1:35">
      <c r="M15" s="267"/>
    </row>
    <row r="16" spans="1:35">
      <c r="A16" s="72" t="s">
        <v>213</v>
      </c>
      <c r="C16" s="72"/>
      <c r="D16" s="72"/>
      <c r="E16" s="72"/>
    </row>
    <row r="17" spans="1:45">
      <c r="R17" s="455" t="s">
        <v>340</v>
      </c>
      <c r="S17" s="455"/>
      <c r="T17" s="452" t="s">
        <v>340</v>
      </c>
      <c r="U17" s="452"/>
      <c r="V17" s="453" t="s">
        <v>353</v>
      </c>
      <c r="W17" s="453"/>
      <c r="X17" s="454" t="s">
        <v>354</v>
      </c>
      <c r="Y17" s="454"/>
      <c r="AB17" s="455" t="s">
        <v>355</v>
      </c>
      <c r="AC17" s="455"/>
      <c r="AD17" s="452" t="s">
        <v>232</v>
      </c>
      <c r="AE17" s="452"/>
      <c r="AF17" s="453" t="s">
        <v>356</v>
      </c>
      <c r="AG17" s="453"/>
      <c r="AH17" s="454" t="s">
        <v>357</v>
      </c>
      <c r="AI17" s="454"/>
    </row>
    <row r="18" spans="1:45" ht="38.25">
      <c r="A18" s="270" t="s">
        <v>215</v>
      </c>
      <c r="B18" s="271" t="s">
        <v>336</v>
      </c>
      <c r="C18" s="270" t="s">
        <v>216</v>
      </c>
      <c r="D18" s="271" t="s">
        <v>337</v>
      </c>
      <c r="E18" s="270" t="s">
        <v>217</v>
      </c>
      <c r="F18" s="270" t="s">
        <v>338</v>
      </c>
      <c r="M18" s="272"/>
      <c r="Q18" s="270" t="s">
        <v>215</v>
      </c>
      <c r="R18" s="273" t="s">
        <v>218</v>
      </c>
      <c r="S18" s="273" t="s">
        <v>219</v>
      </c>
      <c r="T18" s="274" t="s">
        <v>218</v>
      </c>
      <c r="U18" s="274" t="s">
        <v>219</v>
      </c>
      <c r="V18" s="275" t="s">
        <v>220</v>
      </c>
      <c r="W18" s="275" t="s">
        <v>221</v>
      </c>
      <c r="X18" s="276" t="s">
        <v>220</v>
      </c>
      <c r="Y18" s="276" t="s">
        <v>221</v>
      </c>
      <c r="AB18" s="273" t="s">
        <v>218</v>
      </c>
      <c r="AC18" s="273" t="s">
        <v>219</v>
      </c>
      <c r="AD18" s="274" t="s">
        <v>218</v>
      </c>
      <c r="AE18" s="274" t="s">
        <v>219</v>
      </c>
      <c r="AF18" s="275" t="s">
        <v>220</v>
      </c>
      <c r="AG18" s="275" t="s">
        <v>221</v>
      </c>
      <c r="AH18" s="276" t="s">
        <v>220</v>
      </c>
      <c r="AI18" s="276" t="s">
        <v>221</v>
      </c>
    </row>
    <row r="19" spans="1:45">
      <c r="A19" s="277" t="s">
        <v>222</v>
      </c>
      <c r="B19" s="278">
        <f>'Réserves 2026'!AA$14</f>
        <v>0</v>
      </c>
      <c r="C19" s="279">
        <f>'Réserves 2025'!K14</f>
        <v>0.96888349167797705</v>
      </c>
      <c r="D19" s="278">
        <f>'Réserves 2026'!Y14</f>
        <v>0.67637688406314722</v>
      </c>
      <c r="E19" s="279">
        <f>'Réserves 2025'!I14</f>
        <v>0.96662618758482755</v>
      </c>
      <c r="F19" s="278">
        <f>'Réserves 2026'!W14</f>
        <v>0.3957996999785699</v>
      </c>
      <c r="M19" s="311"/>
      <c r="Q19" s="277" t="s">
        <v>222</v>
      </c>
      <c r="R19" s="280">
        <f>'Réserves 2026'!AE$14</f>
        <v>0</v>
      </c>
      <c r="S19" s="281">
        <f>'Réserves 2026'!AD$14</f>
        <v>0</v>
      </c>
      <c r="T19" s="282">
        <f>'Réserves 2025'!O14</f>
        <v>0.97601257232659477</v>
      </c>
      <c r="U19" s="283">
        <f>'Réserves 2025'!N14</f>
        <v>68.316000000000003</v>
      </c>
      <c r="V19" s="282">
        <f t="shared" ref="V19:W26" si="7">R19-T19</f>
        <v>-0.97601257232659477</v>
      </c>
      <c r="W19" s="281">
        <f t="shared" si="7"/>
        <v>-68.316000000000003</v>
      </c>
      <c r="X19" s="284">
        <f t="shared" ref="X19:Y26" si="8">R19-AB19</f>
        <v>0</v>
      </c>
      <c r="Y19" s="285">
        <f>S19-AC19</f>
        <v>0</v>
      </c>
      <c r="AA19" s="277" t="s">
        <v>222</v>
      </c>
      <c r="AB19" s="280">
        <f>'Réserves 2026'!AC$14</f>
        <v>0</v>
      </c>
      <c r="AC19" s="281">
        <f>'Réserves 2026'!AB$14</f>
        <v>0</v>
      </c>
      <c r="AD19" s="282">
        <f>'Réserves 2025'!M14</f>
        <v>0.96925494678191293</v>
      </c>
      <c r="AE19" s="283">
        <f>'Réserves 2025'!L14</f>
        <v>67.843000000000004</v>
      </c>
      <c r="AF19" s="282">
        <f t="shared" ref="AF19:AG26" si="9">AB19-AD19</f>
        <v>-0.96925494678191293</v>
      </c>
      <c r="AG19" s="281">
        <f t="shared" si="9"/>
        <v>-67.843000000000004</v>
      </c>
      <c r="AH19" s="284">
        <f t="shared" ref="AH19:AI26" si="10">AB19-R4</f>
        <v>0</v>
      </c>
      <c r="AI19" s="285">
        <f t="shared" si="10"/>
        <v>0</v>
      </c>
    </row>
    <row r="20" spans="1:45">
      <c r="A20" s="286" t="s">
        <v>223</v>
      </c>
      <c r="B20" s="287">
        <f>'Réserves 2026'!AA$16</f>
        <v>0</v>
      </c>
      <c r="C20" s="288">
        <f>'Réserves 2025'!K16</f>
        <v>1</v>
      </c>
      <c r="D20" s="287">
        <f>'Réserves 2026'!Y16</f>
        <v>0.90613207547169816</v>
      </c>
      <c r="E20" s="288">
        <f>'Réserves 2025'!I16</f>
        <v>1.0141509433962264</v>
      </c>
      <c r="F20" s="287">
        <f>'Réserves 2026'!W16</f>
        <v>0.74198113207547178</v>
      </c>
      <c r="M20" s="312"/>
      <c r="Q20" s="286" t="s">
        <v>223</v>
      </c>
      <c r="R20" s="289">
        <f>'Réserves 2026'!AE$16</f>
        <v>0</v>
      </c>
      <c r="S20" s="290">
        <f>'Réserves 2026'!AD$16</f>
        <v>0</v>
      </c>
      <c r="T20" s="291">
        <f>'Réserves 2025'!O16</f>
        <v>0.99528301886792458</v>
      </c>
      <c r="U20" s="292">
        <f>'Réserves 2025'!N16</f>
        <v>21.1</v>
      </c>
      <c r="V20" s="293">
        <f t="shared" si="7"/>
        <v>-0.99528301886792458</v>
      </c>
      <c r="W20" s="294">
        <f t="shared" si="7"/>
        <v>-21.1</v>
      </c>
      <c r="X20" s="295">
        <f t="shared" si="8"/>
        <v>0</v>
      </c>
      <c r="Y20" s="296">
        <f t="shared" si="8"/>
        <v>0</v>
      </c>
      <c r="AA20" s="286" t="s">
        <v>223</v>
      </c>
      <c r="AB20" s="289">
        <f>'Réserves 2026'!AC$16</f>
        <v>0</v>
      </c>
      <c r="AC20" s="290">
        <f>'Réserves 2026'!AB$16</f>
        <v>0</v>
      </c>
      <c r="AD20" s="291">
        <f>'Réserves 2025'!M16</f>
        <v>1</v>
      </c>
      <c r="AE20" s="292">
        <f>'Réserves 2025'!L16</f>
        <v>21.2</v>
      </c>
      <c r="AF20" s="293">
        <f t="shared" si="9"/>
        <v>-1</v>
      </c>
      <c r="AG20" s="294">
        <f t="shared" si="9"/>
        <v>-21.2</v>
      </c>
      <c r="AH20" s="295">
        <f t="shared" si="10"/>
        <v>0</v>
      </c>
      <c r="AI20" s="296">
        <f t="shared" si="10"/>
        <v>0</v>
      </c>
    </row>
    <row r="21" spans="1:45">
      <c r="A21" s="277" t="s">
        <v>224</v>
      </c>
      <c r="B21" s="278">
        <f>'Réserves 2026'!AA$18</f>
        <v>0</v>
      </c>
      <c r="C21" s="279">
        <f>'Réserves 2025'!K18</f>
        <v>1.0046073717948718</v>
      </c>
      <c r="D21" s="278">
        <f>'Réserves 2026'!Y18</f>
        <v>0.99138621794871795</v>
      </c>
      <c r="E21" s="279">
        <f>'Réserves 2025'!I18</f>
        <v>1.0081217948717949</v>
      </c>
      <c r="F21" s="278">
        <f>'Réserves 2026'!W18</f>
        <v>0.78505608974358976</v>
      </c>
      <c r="M21" s="312"/>
      <c r="Q21" s="277" t="s">
        <v>224</v>
      </c>
      <c r="R21" s="280">
        <f>'Réserves 2026'!AE$18</f>
        <v>0</v>
      </c>
      <c r="S21" s="281">
        <f>'Réserves 2026'!AD$18</f>
        <v>0</v>
      </c>
      <c r="T21" s="282">
        <f>'Réserves 2025'!O18</f>
        <v>1.0032051282051282</v>
      </c>
      <c r="U21" s="283">
        <f>'Réserves 2025'!N18</f>
        <v>5.008</v>
      </c>
      <c r="V21" s="282">
        <f t="shared" si="7"/>
        <v>-1.0032051282051282</v>
      </c>
      <c r="W21" s="281">
        <f t="shared" si="7"/>
        <v>-5.008</v>
      </c>
      <c r="X21" s="284">
        <f t="shared" si="8"/>
        <v>0</v>
      </c>
      <c r="Y21" s="285">
        <f t="shared" si="8"/>
        <v>0</v>
      </c>
      <c r="AA21" s="277" t="s">
        <v>224</v>
      </c>
      <c r="AB21" s="280">
        <f>'Réserves 2026'!AC$18</f>
        <v>0</v>
      </c>
      <c r="AC21" s="281">
        <f>'Réserves 2026'!AB$18</f>
        <v>0</v>
      </c>
      <c r="AD21" s="282">
        <f>'Réserves 2025'!M18</f>
        <v>1.0006009615384615</v>
      </c>
      <c r="AE21" s="283">
        <f>'Réserves 2025'!L18</f>
        <v>4.9950000000000001</v>
      </c>
      <c r="AF21" s="282">
        <f t="shared" si="9"/>
        <v>-1.0006009615384615</v>
      </c>
      <c r="AG21" s="281">
        <f t="shared" si="9"/>
        <v>-4.9950000000000001</v>
      </c>
      <c r="AH21" s="284">
        <f t="shared" si="10"/>
        <v>0</v>
      </c>
      <c r="AI21" s="285">
        <f t="shared" si="10"/>
        <v>0</v>
      </c>
    </row>
    <row r="22" spans="1:45">
      <c r="A22" s="286" t="s">
        <v>225</v>
      </c>
      <c r="B22" s="287">
        <f>'Réserves 2026'!AA$31</f>
        <v>0</v>
      </c>
      <c r="C22" s="288">
        <f>'Réserves 2025'!K31</f>
        <v>0.76552149912841372</v>
      </c>
      <c r="D22" s="287">
        <f>'Réserves 2026'!Y31</f>
        <v>0.60785153980244044</v>
      </c>
      <c r="E22" s="288">
        <f>'Réserves 2025'!I31</f>
        <v>0.72533410807669951</v>
      </c>
      <c r="F22" s="287">
        <f>'Réserves 2026'!W31</f>
        <v>0.44824230098779777</v>
      </c>
      <c r="M22" s="312"/>
      <c r="Q22" s="286" t="s">
        <v>225</v>
      </c>
      <c r="R22" s="289">
        <f>'Réserves 2026'!AE$31</f>
        <v>0</v>
      </c>
      <c r="S22" s="290">
        <f>'Réserves 2026'!AD$31</f>
        <v>0</v>
      </c>
      <c r="T22" s="291">
        <f>'Réserves 2025'!O31</f>
        <v>0.9073140615920976</v>
      </c>
      <c r="U22" s="292">
        <f>'Réserves 2025'!N31</f>
        <v>124.919</v>
      </c>
      <c r="V22" s="293">
        <f t="shared" si="7"/>
        <v>-0.9073140615920976</v>
      </c>
      <c r="W22" s="294">
        <f t="shared" si="7"/>
        <v>-124.919</v>
      </c>
      <c r="X22" s="295">
        <f t="shared" si="8"/>
        <v>0</v>
      </c>
      <c r="Y22" s="296">
        <f t="shared" si="8"/>
        <v>0</v>
      </c>
      <c r="AA22" s="286" t="s">
        <v>225</v>
      </c>
      <c r="AB22" s="289">
        <f>'Réserves 2026'!AC$31</f>
        <v>0</v>
      </c>
      <c r="AC22" s="290">
        <f>'Réserves 2026'!AB$31</f>
        <v>0</v>
      </c>
      <c r="AD22" s="291">
        <f>'Réserves 2025'!M31</f>
        <v>0.830934049970947</v>
      </c>
      <c r="AE22" s="292">
        <f>'Réserves 2025'!L31</f>
        <v>114.40299999999999</v>
      </c>
      <c r="AF22" s="293">
        <f t="shared" si="9"/>
        <v>-0.830934049970947</v>
      </c>
      <c r="AG22" s="294">
        <f t="shared" si="9"/>
        <v>-114.40299999999999</v>
      </c>
      <c r="AH22" s="295">
        <f t="shared" si="10"/>
        <v>0</v>
      </c>
      <c r="AI22" s="296">
        <f t="shared" si="10"/>
        <v>0</v>
      </c>
    </row>
    <row r="23" spans="1:45">
      <c r="A23" s="277" t="s">
        <v>226</v>
      </c>
      <c r="B23" s="278">
        <f>'Réserves 2026'!AA$45</f>
        <v>0</v>
      </c>
      <c r="C23" s="279">
        <f>'Réserves 2025'!K45</f>
        <v>1</v>
      </c>
      <c r="D23" s="278">
        <f>'Réserves 2026'!Y45</f>
        <v>1</v>
      </c>
      <c r="E23" s="279">
        <f>'Réserves 2025'!I45</f>
        <v>1</v>
      </c>
      <c r="F23" s="278">
        <f>'Réserves 2026'!W45</f>
        <v>1</v>
      </c>
      <c r="M23" s="312"/>
      <c r="Q23" s="277" t="s">
        <v>226</v>
      </c>
      <c r="R23" s="280">
        <f>'Réserves 2026'!AE$45</f>
        <v>0</v>
      </c>
      <c r="S23" s="281">
        <f>'Réserves 2026'!AD$45</f>
        <v>0</v>
      </c>
      <c r="T23" s="282">
        <f>'Réserves 2025'!O45</f>
        <v>1</v>
      </c>
      <c r="U23" s="297">
        <f>'Réserves 2025'!N45</f>
        <v>8.1999999999999993</v>
      </c>
      <c r="V23" s="282">
        <f t="shared" si="7"/>
        <v>-1</v>
      </c>
      <c r="W23" s="281">
        <f t="shared" si="7"/>
        <v>-8.1999999999999993</v>
      </c>
      <c r="X23" s="284">
        <f t="shared" si="8"/>
        <v>0</v>
      </c>
      <c r="Y23" s="285">
        <f t="shared" si="8"/>
        <v>0</v>
      </c>
      <c r="AA23" s="277" t="s">
        <v>226</v>
      </c>
      <c r="AB23" s="280">
        <f>'Réserves 2026'!AC$45</f>
        <v>0</v>
      </c>
      <c r="AC23" s="281">
        <f>'Réserves 2026'!AB$45</f>
        <v>0</v>
      </c>
      <c r="AD23" s="282">
        <f>'Réserves 2025'!M45</f>
        <v>1</v>
      </c>
      <c r="AE23" s="297">
        <f>'Réserves 2025'!L45</f>
        <v>8.1999999999999993</v>
      </c>
      <c r="AF23" s="282">
        <f t="shared" si="9"/>
        <v>-1</v>
      </c>
      <c r="AG23" s="281">
        <f t="shared" si="9"/>
        <v>-8.1999999999999993</v>
      </c>
      <c r="AH23" s="284">
        <f t="shared" si="10"/>
        <v>0</v>
      </c>
      <c r="AI23" s="285">
        <f t="shared" si="10"/>
        <v>0</v>
      </c>
    </row>
    <row r="24" spans="1:45" ht="12.75" customHeight="1">
      <c r="A24" s="286" t="s">
        <v>227</v>
      </c>
      <c r="B24" s="287">
        <f>'Réserves 2026'!AA$43</f>
        <v>0</v>
      </c>
      <c r="C24" s="288">
        <f>'Réserves 2025'!K43</f>
        <v>0.90963794716763835</v>
      </c>
      <c r="D24" s="287">
        <f>'Réserves 2026'!Y43</f>
        <v>0.64472756064204995</v>
      </c>
      <c r="E24" s="288">
        <f>'Réserves 2025'!I43</f>
        <v>0.86028935435111198</v>
      </c>
      <c r="F24" s="287">
        <f>'Réserves 2026'!W43</f>
        <v>0.35725905132080904</v>
      </c>
      <c r="J24" s="456" t="s">
        <v>237</v>
      </c>
      <c r="K24" s="456"/>
      <c r="L24" s="456"/>
      <c r="M24" s="312"/>
      <c r="Q24" s="286" t="s">
        <v>227</v>
      </c>
      <c r="R24" s="289">
        <f>'Réserves 2026'!AE$43</f>
        <v>0</v>
      </c>
      <c r="S24" s="290">
        <f>'Réserves 2026'!AD$43</f>
        <v>0</v>
      </c>
      <c r="T24" s="291">
        <f>'Réserves 2025'!O43</f>
        <v>0.98245159432807894</v>
      </c>
      <c r="U24" s="292">
        <f>'Réserves 2025'!N43</f>
        <v>68.246000000000009</v>
      </c>
      <c r="V24" s="293">
        <f t="shared" si="7"/>
        <v>-0.98245159432807894</v>
      </c>
      <c r="W24" s="294">
        <f t="shared" si="7"/>
        <v>-68.246000000000009</v>
      </c>
      <c r="X24" s="295">
        <f t="shared" si="8"/>
        <v>0</v>
      </c>
      <c r="Y24" s="296">
        <f t="shared" si="8"/>
        <v>0</v>
      </c>
      <c r="AA24" s="286" t="s">
        <v>227</v>
      </c>
      <c r="AB24" s="289">
        <f>'Réserves 2026'!AC$43</f>
        <v>0</v>
      </c>
      <c r="AC24" s="290">
        <f>'Réserves 2026'!AB$43</f>
        <v>0</v>
      </c>
      <c r="AD24" s="291">
        <f>'Réserves 2025'!M43</f>
        <v>0.91208522277405868</v>
      </c>
      <c r="AE24" s="292">
        <f>'Réserves 2025'!L43</f>
        <v>63.35799999999999</v>
      </c>
      <c r="AF24" s="293">
        <f t="shared" si="9"/>
        <v>-0.91208522277405868</v>
      </c>
      <c r="AG24" s="294">
        <f t="shared" si="9"/>
        <v>-63.35799999999999</v>
      </c>
      <c r="AH24" s="295">
        <f t="shared" si="10"/>
        <v>0</v>
      </c>
      <c r="AI24" s="296">
        <f t="shared" si="10"/>
        <v>0</v>
      </c>
    </row>
    <row r="25" spans="1:45">
      <c r="A25" s="277" t="s">
        <v>228</v>
      </c>
      <c r="B25" s="278">
        <f>'Réserves 2026'!AA$58</f>
        <v>0</v>
      </c>
      <c r="C25" s="279">
        <f>'Réserves 2025'!K58</f>
        <v>0.95609423801138782</v>
      </c>
      <c r="D25" s="278">
        <f>'Réserves 2026'!Y58</f>
        <v>0.87035204298034774</v>
      </c>
      <c r="E25" s="279">
        <f>'Réserves 2025'!I58</f>
        <v>0.96832123439970186</v>
      </c>
      <c r="F25" s="278">
        <f>'Réserves 2026'!W58</f>
        <v>0.72325415472411092</v>
      </c>
      <c r="J25" s="456"/>
      <c r="K25" s="456"/>
      <c r="L25" s="456"/>
      <c r="M25" s="312"/>
      <c r="Q25" s="277" t="s">
        <v>228</v>
      </c>
      <c r="R25" s="280">
        <f>'Réserves 2026'!AE$58</f>
        <v>0</v>
      </c>
      <c r="S25" s="281">
        <f>'Réserves 2026'!AD$58</f>
        <v>0</v>
      </c>
      <c r="T25" s="282">
        <f>'Réserves 2025'!O58</f>
        <v>0.98669717106024213</v>
      </c>
      <c r="U25" s="283">
        <f>'Réserves 2025'!N58</f>
        <v>76.768000000000015</v>
      </c>
      <c r="V25" s="282">
        <f t="shared" si="7"/>
        <v>-0.98669717106024213</v>
      </c>
      <c r="W25" s="281">
        <f t="shared" si="7"/>
        <v>-76.768000000000015</v>
      </c>
      <c r="X25" s="284">
        <f t="shared" si="8"/>
        <v>0</v>
      </c>
      <c r="Y25" s="285">
        <f t="shared" si="8"/>
        <v>0</v>
      </c>
      <c r="AA25" s="277" t="s">
        <v>228</v>
      </c>
      <c r="AB25" s="280">
        <f>'Réserves 2026'!AC$58</f>
        <v>0</v>
      </c>
      <c r="AC25" s="281">
        <f>'Réserves 2026'!AB$58</f>
        <v>0</v>
      </c>
      <c r="AD25" s="282">
        <f>'Réserves 2025'!M58</f>
        <v>0.97885685641941833</v>
      </c>
      <c r="AE25" s="283">
        <f>'Réserves 2025'!L58</f>
        <v>76.158000000000001</v>
      </c>
      <c r="AF25" s="282">
        <f t="shared" si="9"/>
        <v>-0.97885685641941833</v>
      </c>
      <c r="AG25" s="281">
        <f t="shared" si="9"/>
        <v>-76.158000000000001</v>
      </c>
      <c r="AH25" s="284">
        <f t="shared" si="10"/>
        <v>0</v>
      </c>
      <c r="AI25" s="285">
        <f t="shared" si="10"/>
        <v>0</v>
      </c>
    </row>
    <row r="26" spans="1:45">
      <c r="A26" s="298" t="s">
        <v>229</v>
      </c>
      <c r="B26" s="299">
        <f>'Réserves 2026'!AA$60</f>
        <v>0</v>
      </c>
      <c r="C26" s="300">
        <f>'Réserves 2025'!K60</f>
        <v>0.88665031399694361</v>
      </c>
      <c r="D26" s="299">
        <f>'Réserves 2026'!Y60</f>
        <v>0.70862624731914681</v>
      </c>
      <c r="E26" s="300">
        <f>'Réserves 2025'!I60</f>
        <v>0.86648732068783951</v>
      </c>
      <c r="F26" s="299">
        <f>'Réserves 2026'!W60</f>
        <v>0.50947215893767583</v>
      </c>
      <c r="J26" s="456"/>
      <c r="K26" s="456"/>
      <c r="L26" s="456"/>
      <c r="M26" s="313"/>
      <c r="Q26" s="298" t="s">
        <v>229</v>
      </c>
      <c r="R26" s="301">
        <f>'Réserves 2026'!AE$60</f>
        <v>0</v>
      </c>
      <c r="S26" s="302">
        <f>'Réserves 2026'!AD$60</f>
        <v>0</v>
      </c>
      <c r="T26" s="303">
        <f>'Réserves 2025'!O60</f>
        <v>0.9569060063955207</v>
      </c>
      <c r="U26" s="304">
        <f>'Réserves 2025'!N60</f>
        <v>372.55700000000002</v>
      </c>
      <c r="V26" s="305">
        <f t="shared" si="7"/>
        <v>-0.9569060063955207</v>
      </c>
      <c r="W26" s="306">
        <f t="shared" si="7"/>
        <v>-372.55700000000002</v>
      </c>
      <c r="X26" s="307">
        <f t="shared" si="8"/>
        <v>0</v>
      </c>
      <c r="Y26" s="308">
        <f t="shared" si="8"/>
        <v>0</v>
      </c>
      <c r="AA26" s="298" t="s">
        <v>229</v>
      </c>
      <c r="AB26" s="301">
        <f>'Réserves 2026'!AC$60</f>
        <v>0</v>
      </c>
      <c r="AC26" s="302">
        <f>'Réserves 2026'!AB$60</f>
        <v>0</v>
      </c>
      <c r="AD26" s="303">
        <f>'Réserves 2025'!M60</f>
        <v>0.91478289904580901</v>
      </c>
      <c r="AE26" s="304">
        <f>'Réserves 2025'!L60</f>
        <v>356.15700000000004</v>
      </c>
      <c r="AF26" s="305">
        <f t="shared" si="9"/>
        <v>-0.91478289904580901</v>
      </c>
      <c r="AG26" s="306">
        <f t="shared" si="9"/>
        <v>-356.15700000000004</v>
      </c>
      <c r="AH26" s="307">
        <f t="shared" si="10"/>
        <v>0</v>
      </c>
      <c r="AI26" s="308">
        <f t="shared" si="10"/>
        <v>0</v>
      </c>
    </row>
    <row r="27" spans="1:45">
      <c r="J27" s="456"/>
      <c r="K27" s="456"/>
      <c r="L27" s="456"/>
      <c r="M27" s="314"/>
      <c r="Q27" s="315"/>
      <c r="R27" s="9"/>
      <c r="S27" s="9"/>
    </row>
    <row r="28" spans="1:45">
      <c r="A28" s="298" t="s">
        <v>230</v>
      </c>
      <c r="B28" s="309"/>
      <c r="C28" s="310"/>
      <c r="D28" s="310"/>
      <c r="E28" s="310"/>
      <c r="F28" s="310"/>
      <c r="J28" s="456"/>
      <c r="K28" s="456"/>
      <c r="L28" s="456"/>
      <c r="M28" s="9"/>
    </row>
    <row r="29" spans="1:45">
      <c r="B29" s="267"/>
      <c r="C29" s="9"/>
      <c r="D29" s="9"/>
      <c r="E29" s="9"/>
      <c r="F29" s="267"/>
      <c r="M29" s="267"/>
    </row>
    <row r="30" spans="1:45">
      <c r="B30" s="267"/>
      <c r="C30" s="9"/>
      <c r="D30" s="9"/>
      <c r="E30" s="9"/>
      <c r="F30" s="267"/>
      <c r="M30" s="267"/>
      <c r="O30" s="269"/>
    </row>
    <row r="31" spans="1:45">
      <c r="A31" s="72" t="s">
        <v>231</v>
      </c>
      <c r="D31" s="72"/>
    </row>
    <row r="32" spans="1:45">
      <c r="R32" s="455" t="s">
        <v>341</v>
      </c>
      <c r="S32" s="455"/>
      <c r="T32" s="452" t="s">
        <v>358</v>
      </c>
      <c r="U32" s="452"/>
      <c r="V32" s="453" t="s">
        <v>359</v>
      </c>
      <c r="W32" s="453"/>
      <c r="X32" s="454" t="s">
        <v>360</v>
      </c>
      <c r="Y32" s="454"/>
      <c r="AB32" s="455" t="s">
        <v>361</v>
      </c>
      <c r="AC32" s="455"/>
      <c r="AD32" s="452" t="s">
        <v>239</v>
      </c>
      <c r="AE32" s="452"/>
      <c r="AF32" s="453" t="s">
        <v>362</v>
      </c>
      <c r="AG32" s="453"/>
      <c r="AH32" s="454" t="s">
        <v>363</v>
      </c>
      <c r="AI32" s="454"/>
      <c r="AL32" s="455" t="s">
        <v>364</v>
      </c>
      <c r="AM32" s="455"/>
      <c r="AN32" s="452" t="s">
        <v>240</v>
      </c>
      <c r="AO32" s="452"/>
      <c r="AP32" s="453" t="s">
        <v>365</v>
      </c>
      <c r="AQ32" s="453"/>
      <c r="AR32" s="454" t="s">
        <v>366</v>
      </c>
      <c r="AS32" s="454"/>
    </row>
    <row r="33" spans="1:45" ht="38.25">
      <c r="A33" s="270" t="s">
        <v>215</v>
      </c>
      <c r="B33" s="271" t="s">
        <v>233</v>
      </c>
      <c r="C33" s="270" t="s">
        <v>234</v>
      </c>
      <c r="D33" s="271" t="s">
        <v>235</v>
      </c>
      <c r="E33" s="270" t="s">
        <v>236</v>
      </c>
      <c r="F33" s="270" t="s">
        <v>216</v>
      </c>
      <c r="J33" s="316" t="s">
        <v>242</v>
      </c>
      <c r="K33" s="317" t="s">
        <v>408</v>
      </c>
      <c r="L33" s="317" t="s">
        <v>409</v>
      </c>
      <c r="M33" s="267"/>
      <c r="Q33" s="270" t="s">
        <v>215</v>
      </c>
      <c r="R33" s="273" t="s">
        <v>218</v>
      </c>
      <c r="S33" s="273" t="s">
        <v>219</v>
      </c>
      <c r="T33" s="274" t="s">
        <v>218</v>
      </c>
      <c r="U33" s="274" t="s">
        <v>219</v>
      </c>
      <c r="V33" s="275" t="s">
        <v>220</v>
      </c>
      <c r="W33" s="275" t="s">
        <v>221</v>
      </c>
      <c r="X33" s="276" t="s">
        <v>220</v>
      </c>
      <c r="Y33" s="276" t="s">
        <v>221</v>
      </c>
      <c r="AA33" s="270" t="s">
        <v>215</v>
      </c>
      <c r="AB33" s="273" t="s">
        <v>218</v>
      </c>
      <c r="AC33" s="273" t="s">
        <v>219</v>
      </c>
      <c r="AD33" s="274" t="s">
        <v>218</v>
      </c>
      <c r="AE33" s="274" t="s">
        <v>219</v>
      </c>
      <c r="AF33" s="275" t="s">
        <v>220</v>
      </c>
      <c r="AG33" s="275" t="s">
        <v>221</v>
      </c>
      <c r="AH33" s="276" t="s">
        <v>220</v>
      </c>
      <c r="AI33" s="276" t="s">
        <v>221</v>
      </c>
      <c r="AK33" s="270" t="s">
        <v>215</v>
      </c>
      <c r="AL33" s="273" t="s">
        <v>218</v>
      </c>
      <c r="AM33" s="273" t="s">
        <v>219</v>
      </c>
      <c r="AN33" s="274" t="s">
        <v>218</v>
      </c>
      <c r="AO33" s="274" t="s">
        <v>219</v>
      </c>
      <c r="AP33" s="275" t="s">
        <v>220</v>
      </c>
      <c r="AQ33" s="275" t="s">
        <v>221</v>
      </c>
      <c r="AR33" s="276" t="s">
        <v>220</v>
      </c>
      <c r="AS33" s="276" t="s">
        <v>221</v>
      </c>
    </row>
    <row r="34" spans="1:45">
      <c r="A34" s="277" t="s">
        <v>222</v>
      </c>
      <c r="B34" s="278">
        <f>'Réserves 2026'!AE14</f>
        <v>0</v>
      </c>
      <c r="C34" s="279">
        <f>'Réserves 2025'!O14</f>
        <v>0.97601257232659477</v>
      </c>
      <c r="D34" s="278">
        <f>'Réserves 2026'!AC14</f>
        <v>0</v>
      </c>
      <c r="E34" s="279">
        <f>'Réserves 2025'!M14</f>
        <v>0.96925494678191293</v>
      </c>
      <c r="F34" s="278">
        <f t="shared" ref="F34:F41" si="11">B19</f>
        <v>0</v>
      </c>
      <c r="J34" s="277" t="s">
        <v>222</v>
      </c>
      <c r="K34" s="278">
        <f>'Réserves 2026'!AI$14</f>
        <v>0</v>
      </c>
      <c r="L34" s="278">
        <f>'Réserves 2026'!AK$14</f>
        <v>0</v>
      </c>
      <c r="M34" s="318"/>
      <c r="Q34" s="277" t="s">
        <v>222</v>
      </c>
      <c r="R34" s="280">
        <f>'Réserves 2026'!AG$14</f>
        <v>0</v>
      </c>
      <c r="S34" s="281">
        <f>'Réserves 2026'!AF$14</f>
        <v>0</v>
      </c>
      <c r="T34" s="282">
        <f>'Réserves 2025'!Q14</f>
        <v>0.98805628973498105</v>
      </c>
      <c r="U34" s="283">
        <f>'Réserves 2025'!P14</f>
        <v>69.159000000000006</v>
      </c>
      <c r="V34" s="282">
        <f t="shared" ref="V34:W41" si="12">R34-T34</f>
        <v>-0.98805628973498105</v>
      </c>
      <c r="W34" s="281">
        <f t="shared" si="12"/>
        <v>-69.159000000000006</v>
      </c>
      <c r="X34" s="284">
        <f t="shared" ref="X34:Y41" si="13">R34-R19</f>
        <v>0</v>
      </c>
      <c r="Y34" s="285">
        <f t="shared" si="13"/>
        <v>0</v>
      </c>
      <c r="AA34" s="277" t="s">
        <v>222</v>
      </c>
      <c r="AB34" s="280">
        <f>'Réserves 2026'!AI$14</f>
        <v>0</v>
      </c>
      <c r="AC34" s="281">
        <f>'Réserves 2026'!AH$14</f>
        <v>0</v>
      </c>
      <c r="AD34" s="282">
        <f>'Réserves 2025'!S14</f>
        <v>0.99501392956639756</v>
      </c>
      <c r="AE34" s="283">
        <f>'Réserves 2025'!R14</f>
        <v>69.646000000000001</v>
      </c>
      <c r="AF34" s="282">
        <f t="shared" ref="AF34:AG41" si="14">AB34-AD34</f>
        <v>-0.99501392956639756</v>
      </c>
      <c r="AG34" s="281">
        <f t="shared" si="14"/>
        <v>-69.646000000000001</v>
      </c>
      <c r="AH34" s="284">
        <f t="shared" ref="AH34:AI41" si="15">AB34-R34</f>
        <v>0</v>
      </c>
      <c r="AI34" s="285">
        <f t="shared" si="15"/>
        <v>0</v>
      </c>
      <c r="AK34" s="277" t="s">
        <v>222</v>
      </c>
      <c r="AL34" s="280">
        <f>'Réserves 2026'!AK$14</f>
        <v>0</v>
      </c>
      <c r="AM34" s="281">
        <f>'Réserves 2026'!AJ$14</f>
        <v>0</v>
      </c>
      <c r="AN34" s="282">
        <f>'Réserves 2025'!U14</f>
        <v>0.99367097649832115</v>
      </c>
      <c r="AO34" s="283">
        <f>'Réserves 2025'!T14</f>
        <v>69.551999999999992</v>
      </c>
      <c r="AP34" s="282">
        <f t="shared" ref="AP34:AQ41" si="16">AL34-AN34</f>
        <v>-0.99367097649832115</v>
      </c>
      <c r="AQ34" s="281">
        <f t="shared" si="16"/>
        <v>-69.551999999999992</v>
      </c>
      <c r="AR34" s="284">
        <f t="shared" ref="AR34:AS41" si="17">AL34-AB34</f>
        <v>0</v>
      </c>
      <c r="AS34" s="285">
        <f t="shared" si="17"/>
        <v>0</v>
      </c>
    </row>
    <row r="35" spans="1:45">
      <c r="A35" s="286" t="s">
        <v>223</v>
      </c>
      <c r="B35" s="287">
        <f>'Réserves 2026'!AE16</f>
        <v>0</v>
      </c>
      <c r="C35" s="288">
        <f>'Réserves 2025'!O16</f>
        <v>0.99528301886792458</v>
      </c>
      <c r="D35" s="287">
        <f>'Réserves 2026'!AC16</f>
        <v>0</v>
      </c>
      <c r="E35" s="288">
        <f>'Réserves 2025'!M16</f>
        <v>1</v>
      </c>
      <c r="F35" s="287">
        <f t="shared" si="11"/>
        <v>0</v>
      </c>
      <c r="J35" s="319" t="s">
        <v>223</v>
      </c>
      <c r="K35" s="320">
        <f>'Réserves 2026'!AI$16</f>
        <v>0</v>
      </c>
      <c r="L35" s="320">
        <f>'Réserves 2026'!AK$16</f>
        <v>0</v>
      </c>
      <c r="M35" s="318"/>
      <c r="Q35" s="286" t="s">
        <v>223</v>
      </c>
      <c r="R35" s="289">
        <f>'Réserves 2026'!AG$16</f>
        <v>0</v>
      </c>
      <c r="S35" s="290">
        <f>'Réserves 2026'!AF$16</f>
        <v>0</v>
      </c>
      <c r="T35" s="291">
        <f>'Réserves 2025'!Q16</f>
        <v>1.0014150943396227</v>
      </c>
      <c r="U35" s="292">
        <f>'Réserves 2025'!P16</f>
        <v>21.23</v>
      </c>
      <c r="V35" s="293">
        <f t="shared" si="12"/>
        <v>-1.0014150943396227</v>
      </c>
      <c r="W35" s="294">
        <f t="shared" si="12"/>
        <v>-21.23</v>
      </c>
      <c r="X35" s="295">
        <f t="shared" si="13"/>
        <v>0</v>
      </c>
      <c r="Y35" s="296">
        <f t="shared" si="13"/>
        <v>0</v>
      </c>
      <c r="AA35" s="286" t="s">
        <v>223</v>
      </c>
      <c r="AB35" s="289">
        <f>'Réserves 2026'!AI$16</f>
        <v>0</v>
      </c>
      <c r="AC35" s="290">
        <f>'Réserves 2026'!AH$16</f>
        <v>0</v>
      </c>
      <c r="AD35" s="291">
        <f>'Réserves 2025'!S16</f>
        <v>0.99952830188679243</v>
      </c>
      <c r="AE35" s="292">
        <f>'Réserves 2025'!R16</f>
        <v>21.189999999999998</v>
      </c>
      <c r="AF35" s="293">
        <f t="shared" si="14"/>
        <v>-0.99952830188679243</v>
      </c>
      <c r="AG35" s="294">
        <f t="shared" si="14"/>
        <v>-21.189999999999998</v>
      </c>
      <c r="AH35" s="295">
        <f t="shared" si="15"/>
        <v>0</v>
      </c>
      <c r="AI35" s="296">
        <f t="shared" si="15"/>
        <v>0</v>
      </c>
      <c r="AK35" s="286" t="s">
        <v>223</v>
      </c>
      <c r="AL35" s="289">
        <f>'Réserves 2026'!AK$16</f>
        <v>0</v>
      </c>
      <c r="AM35" s="290">
        <f>'Réserves 2026'!AJ$16</f>
        <v>0</v>
      </c>
      <c r="AN35" s="291">
        <f>'Réserves 2025'!U16</f>
        <v>0.9797169811320755</v>
      </c>
      <c r="AO35" s="292">
        <f>'Réserves 2025'!T16</f>
        <v>20.77</v>
      </c>
      <c r="AP35" s="293">
        <f t="shared" si="16"/>
        <v>-0.9797169811320755</v>
      </c>
      <c r="AQ35" s="294">
        <f t="shared" si="16"/>
        <v>-20.77</v>
      </c>
      <c r="AR35" s="295">
        <f t="shared" si="17"/>
        <v>0</v>
      </c>
      <c r="AS35" s="296">
        <f t="shared" si="17"/>
        <v>0</v>
      </c>
    </row>
    <row r="36" spans="1:45">
      <c r="A36" s="277" t="s">
        <v>224</v>
      </c>
      <c r="B36" s="278">
        <f>'Réserves 2026'!AE18</f>
        <v>0</v>
      </c>
      <c r="C36" s="279">
        <f>'Réserves 2025'!O18</f>
        <v>1.0032051282051282</v>
      </c>
      <c r="D36" s="278">
        <f>'Réserves 2026'!AC18</f>
        <v>0</v>
      </c>
      <c r="E36" s="279">
        <f>'Réserves 2025'!M18</f>
        <v>1.0006009615384615</v>
      </c>
      <c r="F36" s="278">
        <f t="shared" si="11"/>
        <v>0</v>
      </c>
      <c r="J36" s="277" t="s">
        <v>224</v>
      </c>
      <c r="K36" s="278">
        <f>'Réserves 2026'!AI$18</f>
        <v>0</v>
      </c>
      <c r="L36" s="278">
        <f>'Réserves 2026'!AK$18</f>
        <v>0</v>
      </c>
      <c r="M36" s="318"/>
      <c r="Q36" s="277" t="s">
        <v>224</v>
      </c>
      <c r="R36" s="280">
        <f>'Réserves 2026'!AG$18</f>
        <v>0</v>
      </c>
      <c r="S36" s="281">
        <f>'Réserves 2026'!AF$18</f>
        <v>0</v>
      </c>
      <c r="T36" s="282">
        <f>'Réserves 2025'!Q18</f>
        <v>0.99959935897435903</v>
      </c>
      <c r="U36" s="283">
        <f>'Réserves 2025'!P18</f>
        <v>4.99</v>
      </c>
      <c r="V36" s="282">
        <f t="shared" si="12"/>
        <v>-0.99959935897435903</v>
      </c>
      <c r="W36" s="281">
        <f t="shared" si="12"/>
        <v>-4.99</v>
      </c>
      <c r="X36" s="284">
        <f t="shared" si="13"/>
        <v>0</v>
      </c>
      <c r="Y36" s="285">
        <f t="shared" si="13"/>
        <v>0</v>
      </c>
      <c r="AA36" s="277" t="s">
        <v>224</v>
      </c>
      <c r="AB36" s="280">
        <f>'Réserves 2026'!AI$18</f>
        <v>0</v>
      </c>
      <c r="AC36" s="281">
        <f>'Réserves 2026'!AH$18</f>
        <v>0</v>
      </c>
      <c r="AD36" s="282">
        <f>'Réserves 2025'!S18</f>
        <v>0.99959935897435903</v>
      </c>
      <c r="AE36" s="283">
        <f>'Réserves 2025'!R18</f>
        <v>4.99</v>
      </c>
      <c r="AF36" s="282">
        <f t="shared" si="14"/>
        <v>-0.99959935897435903</v>
      </c>
      <c r="AG36" s="281">
        <f t="shared" si="14"/>
        <v>-4.99</v>
      </c>
      <c r="AH36" s="284">
        <f t="shared" si="15"/>
        <v>0</v>
      </c>
      <c r="AI36" s="285">
        <f t="shared" si="15"/>
        <v>0</v>
      </c>
      <c r="AK36" s="277" t="s">
        <v>224</v>
      </c>
      <c r="AL36" s="280">
        <f>'Réserves 2026'!AK$18</f>
        <v>0</v>
      </c>
      <c r="AM36" s="281">
        <f>'Réserves 2026'!AJ$18</f>
        <v>0</v>
      </c>
      <c r="AN36" s="282">
        <f>'Réserves 2025'!U18</f>
        <v>0.99959935897435903</v>
      </c>
      <c r="AO36" s="283">
        <f>'Réserves 2025'!T18</f>
        <v>4.99</v>
      </c>
      <c r="AP36" s="282">
        <f t="shared" si="16"/>
        <v>-0.99959935897435903</v>
      </c>
      <c r="AQ36" s="281">
        <f t="shared" si="16"/>
        <v>-4.99</v>
      </c>
      <c r="AR36" s="284">
        <f t="shared" si="17"/>
        <v>0</v>
      </c>
      <c r="AS36" s="285">
        <f t="shared" si="17"/>
        <v>0</v>
      </c>
    </row>
    <row r="37" spans="1:45">
      <c r="A37" s="286" t="s">
        <v>225</v>
      </c>
      <c r="B37" s="287">
        <f>'Réserves 2026'!AE31</f>
        <v>0</v>
      </c>
      <c r="C37" s="288">
        <f>'Réserves 2025'!O31</f>
        <v>0.9073140615920976</v>
      </c>
      <c r="D37" s="287">
        <f>'Réserves 2026'!AC31</f>
        <v>0</v>
      </c>
      <c r="E37" s="288">
        <f>'Réserves 2025'!M31</f>
        <v>0.830934049970947</v>
      </c>
      <c r="F37" s="287">
        <f t="shared" si="11"/>
        <v>0</v>
      </c>
      <c r="J37" s="319" t="s">
        <v>225</v>
      </c>
      <c r="K37" s="320">
        <f>'Réserves 2026'!AI$31</f>
        <v>0</v>
      </c>
      <c r="L37" s="320">
        <f>'Réserves 2026'!AK$31</f>
        <v>0</v>
      </c>
      <c r="M37" s="318"/>
      <c r="Q37" s="286" t="s">
        <v>225</v>
      </c>
      <c r="R37" s="289">
        <f>'Réserves 2026'!AG$31</f>
        <v>0</v>
      </c>
      <c r="S37" s="290">
        <f>'Réserves 2026'!AF$31</f>
        <v>0</v>
      </c>
      <c r="T37" s="291">
        <f>'Réserves 2025'!Q31</f>
        <v>0.95071179546775131</v>
      </c>
      <c r="U37" s="292">
        <f>'Réserves 2025'!P31</f>
        <v>130.89400000000001</v>
      </c>
      <c r="V37" s="293">
        <f t="shared" si="12"/>
        <v>-0.95071179546775131</v>
      </c>
      <c r="W37" s="294">
        <f t="shared" si="12"/>
        <v>-130.89400000000001</v>
      </c>
      <c r="X37" s="295">
        <f t="shared" si="13"/>
        <v>0</v>
      </c>
      <c r="Y37" s="296">
        <f t="shared" si="13"/>
        <v>0</v>
      </c>
      <c r="AA37" s="286" t="s">
        <v>225</v>
      </c>
      <c r="AB37" s="289">
        <f>'Réserves 2026'!AI$31</f>
        <v>0</v>
      </c>
      <c r="AC37" s="290">
        <f>'Réserves 2026'!AH$31</f>
        <v>0</v>
      </c>
      <c r="AD37" s="291">
        <f>'Réserves 2025'!S31</f>
        <v>0.95315950029052887</v>
      </c>
      <c r="AE37" s="292">
        <f>'Réserves 2025'!R31</f>
        <v>131.23100000000002</v>
      </c>
      <c r="AF37" s="293">
        <f t="shared" si="14"/>
        <v>-0.95315950029052887</v>
      </c>
      <c r="AG37" s="294">
        <f t="shared" si="14"/>
        <v>-131.23100000000002</v>
      </c>
      <c r="AH37" s="295">
        <f t="shared" si="15"/>
        <v>0</v>
      </c>
      <c r="AI37" s="296">
        <f t="shared" si="15"/>
        <v>0</v>
      </c>
      <c r="AK37" s="286" t="s">
        <v>225</v>
      </c>
      <c r="AL37" s="289">
        <f>'Réserves 2026'!AK$31</f>
        <v>0</v>
      </c>
      <c r="AM37" s="290">
        <f>'Réserves 2026'!AJ$31</f>
        <v>0</v>
      </c>
      <c r="AN37" s="291">
        <f>'Réserves 2025'!U31</f>
        <v>0.94233730389308545</v>
      </c>
      <c r="AO37" s="292">
        <f>'Réserves 2025'!T31</f>
        <v>129.74100000000001</v>
      </c>
      <c r="AP37" s="293">
        <f t="shared" si="16"/>
        <v>-0.94233730389308545</v>
      </c>
      <c r="AQ37" s="294">
        <f t="shared" si="16"/>
        <v>-129.74100000000001</v>
      </c>
      <c r="AR37" s="295">
        <f t="shared" si="17"/>
        <v>0</v>
      </c>
      <c r="AS37" s="296">
        <f t="shared" si="17"/>
        <v>0</v>
      </c>
    </row>
    <row r="38" spans="1:45">
      <c r="A38" s="277" t="s">
        <v>226</v>
      </c>
      <c r="B38" s="278">
        <f>'Réserves 2026'!AE45</f>
        <v>0</v>
      </c>
      <c r="C38" s="279">
        <f>'Réserves 2025'!O45</f>
        <v>1</v>
      </c>
      <c r="D38" s="278">
        <f>'Réserves 2026'!AC45</f>
        <v>0</v>
      </c>
      <c r="E38" s="279">
        <f>'Réserves 2025'!M45</f>
        <v>1</v>
      </c>
      <c r="F38" s="278">
        <f t="shared" si="11"/>
        <v>0</v>
      </c>
      <c r="J38" s="277" t="s">
        <v>226</v>
      </c>
      <c r="K38" s="278">
        <f>'Réserves 2026'!AI$45</f>
        <v>0</v>
      </c>
      <c r="L38" s="278">
        <f>'Réserves 2026'!AK$45</f>
        <v>0</v>
      </c>
      <c r="M38" s="318"/>
      <c r="Q38" s="277" t="s">
        <v>226</v>
      </c>
      <c r="R38" s="280">
        <f>'Réserves 2026'!AG$45</f>
        <v>0</v>
      </c>
      <c r="S38" s="281">
        <f>'Réserves 2026'!AF$45</f>
        <v>0</v>
      </c>
      <c r="T38" s="282">
        <f>'Réserves 2025'!Q45</f>
        <v>1</v>
      </c>
      <c r="U38" s="297">
        <f>'Réserves 2025'!P45</f>
        <v>8.1999999999999993</v>
      </c>
      <c r="V38" s="282">
        <f t="shared" si="12"/>
        <v>-1</v>
      </c>
      <c r="W38" s="281">
        <f t="shared" si="12"/>
        <v>-8.1999999999999993</v>
      </c>
      <c r="X38" s="284">
        <f t="shared" si="13"/>
        <v>0</v>
      </c>
      <c r="Y38" s="285">
        <f t="shared" si="13"/>
        <v>0</v>
      </c>
      <c r="AA38" s="277" t="s">
        <v>226</v>
      </c>
      <c r="AB38" s="280">
        <f>'Réserves 2026'!AI$45</f>
        <v>0</v>
      </c>
      <c r="AC38" s="281">
        <f>'Réserves 2026'!AH$45</f>
        <v>0</v>
      </c>
      <c r="AD38" s="282">
        <f>'Réserves 2025'!S45</f>
        <v>1</v>
      </c>
      <c r="AE38" s="297">
        <f>'Réserves 2025'!R45</f>
        <v>8.1999999999999993</v>
      </c>
      <c r="AF38" s="282">
        <f t="shared" si="14"/>
        <v>-1</v>
      </c>
      <c r="AG38" s="281">
        <f t="shared" si="14"/>
        <v>-8.1999999999999993</v>
      </c>
      <c r="AH38" s="284">
        <f t="shared" si="15"/>
        <v>0</v>
      </c>
      <c r="AI38" s="285">
        <f t="shared" si="15"/>
        <v>0</v>
      </c>
      <c r="AK38" s="277" t="s">
        <v>226</v>
      </c>
      <c r="AL38" s="280">
        <f>'Réserves 2026'!AK$45</f>
        <v>0</v>
      </c>
      <c r="AM38" s="281">
        <f>'Réserves 2026'!AJ$45</f>
        <v>0</v>
      </c>
      <c r="AN38" s="282">
        <f>'Réserves 2025'!U45</f>
        <v>1</v>
      </c>
      <c r="AO38" s="297">
        <f>'Réserves 2025'!T45</f>
        <v>8.1999999999999993</v>
      </c>
      <c r="AP38" s="282">
        <f t="shared" si="16"/>
        <v>-1</v>
      </c>
      <c r="AQ38" s="281">
        <f t="shared" si="16"/>
        <v>-8.1999999999999993</v>
      </c>
      <c r="AR38" s="284">
        <f t="shared" si="17"/>
        <v>0</v>
      </c>
      <c r="AS38" s="285">
        <f t="shared" si="17"/>
        <v>0</v>
      </c>
    </row>
    <row r="39" spans="1:45">
      <c r="A39" s="286" t="s">
        <v>227</v>
      </c>
      <c r="B39" s="287">
        <f>'Réserves 2026'!AE43</f>
        <v>0</v>
      </c>
      <c r="C39" s="288">
        <f>'Réserves 2025'!O43</f>
        <v>0.98245159432807894</v>
      </c>
      <c r="D39" s="287">
        <f>'Réserves 2026'!AC43</f>
        <v>0</v>
      </c>
      <c r="E39" s="288">
        <f>'Réserves 2025'!M43</f>
        <v>0.91208522277405868</v>
      </c>
      <c r="F39" s="287">
        <f t="shared" si="11"/>
        <v>0</v>
      </c>
      <c r="J39" s="319" t="s">
        <v>227</v>
      </c>
      <c r="K39" s="320">
        <f>'Réserves 2026'!AI$43</f>
        <v>0</v>
      </c>
      <c r="L39" s="320">
        <f>'Réserves 2026'!AK$43</f>
        <v>0</v>
      </c>
      <c r="M39" s="318"/>
      <c r="Q39" s="286" t="s">
        <v>227</v>
      </c>
      <c r="R39" s="289">
        <f>'Réserves 2026'!AG$43</f>
        <v>0</v>
      </c>
      <c r="S39" s="290">
        <f>'Réserves 2026'!AF$43</f>
        <v>0</v>
      </c>
      <c r="T39" s="291">
        <f>'Réserves 2025'!Q43</f>
        <v>0.98586338443820631</v>
      </c>
      <c r="U39" s="292">
        <f>'Réserves 2025'!P43</f>
        <v>68.483000000000004</v>
      </c>
      <c r="V39" s="293">
        <f t="shared" si="12"/>
        <v>-0.98586338443820631</v>
      </c>
      <c r="W39" s="294">
        <f t="shared" si="12"/>
        <v>-68.483000000000004</v>
      </c>
      <c r="X39" s="295">
        <f t="shared" si="13"/>
        <v>0</v>
      </c>
      <c r="Y39" s="296">
        <f t="shared" si="13"/>
        <v>0</v>
      </c>
      <c r="AA39" s="286" t="s">
        <v>227</v>
      </c>
      <c r="AB39" s="289">
        <f>'Réserves 2026'!AI$43</f>
        <v>0</v>
      </c>
      <c r="AC39" s="290">
        <f>'Réserves 2026'!AH$43</f>
        <v>0</v>
      </c>
      <c r="AD39" s="291">
        <f>'Réserves 2025'!S43</f>
        <v>0.98813791117829131</v>
      </c>
      <c r="AE39" s="292">
        <f>'Réserves 2025'!R43</f>
        <v>68.641000000000005</v>
      </c>
      <c r="AF39" s="293">
        <f t="shared" si="14"/>
        <v>-0.98813791117829131</v>
      </c>
      <c r="AG39" s="294">
        <f t="shared" si="14"/>
        <v>-68.641000000000005</v>
      </c>
      <c r="AH39" s="295">
        <f t="shared" si="15"/>
        <v>0</v>
      </c>
      <c r="AI39" s="296">
        <f t="shared" si="15"/>
        <v>0</v>
      </c>
      <c r="AK39" s="286" t="s">
        <v>227</v>
      </c>
      <c r="AL39" s="289">
        <f>'Réserves 2026'!AK$43</f>
        <v>0</v>
      </c>
      <c r="AM39" s="290">
        <f>'Réserves 2026'!AJ$43</f>
        <v>0</v>
      </c>
      <c r="AN39" s="291">
        <f>'Réserves 2025'!U43</f>
        <v>0.97827683005830279</v>
      </c>
      <c r="AO39" s="292">
        <f>'Réserves 2025'!T43</f>
        <v>67.956000000000003</v>
      </c>
      <c r="AP39" s="293">
        <f t="shared" si="16"/>
        <v>-0.97827683005830279</v>
      </c>
      <c r="AQ39" s="294">
        <f t="shared" si="16"/>
        <v>-67.956000000000003</v>
      </c>
      <c r="AR39" s="295">
        <f t="shared" si="17"/>
        <v>0</v>
      </c>
      <c r="AS39" s="296">
        <f t="shared" si="17"/>
        <v>0</v>
      </c>
    </row>
    <row r="40" spans="1:45">
      <c r="A40" s="277" t="s">
        <v>228</v>
      </c>
      <c r="B40" s="278">
        <f>'Réserves 2026'!AE58</f>
        <v>0</v>
      </c>
      <c r="C40" s="279">
        <f>'Réserves 2025'!O58</f>
        <v>0.98669717106024213</v>
      </c>
      <c r="D40" s="278">
        <f>'Réserves 2026'!AC58</f>
        <v>0</v>
      </c>
      <c r="E40" s="279">
        <f>'Réserves 2025'!M58</f>
        <v>0.97885685641941833</v>
      </c>
      <c r="F40" s="278">
        <f t="shared" si="11"/>
        <v>0</v>
      </c>
      <c r="J40" s="277" t="s">
        <v>228</v>
      </c>
      <c r="K40" s="278">
        <f>'Réserves 2026'!AI$58</f>
        <v>0</v>
      </c>
      <c r="L40" s="278">
        <f>'Réserves 2026'!AK$58</f>
        <v>0</v>
      </c>
      <c r="M40" s="318"/>
      <c r="Q40" s="277" t="s">
        <v>228</v>
      </c>
      <c r="R40" s="280">
        <f>'Réserves 2026'!AG$58</f>
        <v>0</v>
      </c>
      <c r="S40" s="281">
        <f>'Réserves 2026'!AF$58</f>
        <v>0</v>
      </c>
      <c r="T40" s="282">
        <f>'Réserves 2025'!Q58</f>
        <v>0.98622161099186423</v>
      </c>
      <c r="U40" s="283">
        <f>'Réserves 2025'!P58</f>
        <v>76.731000000000009</v>
      </c>
      <c r="V40" s="282">
        <f t="shared" si="12"/>
        <v>-0.98622161099186423</v>
      </c>
      <c r="W40" s="281">
        <f t="shared" si="12"/>
        <v>-76.731000000000009</v>
      </c>
      <c r="X40" s="284">
        <f t="shared" si="13"/>
        <v>0</v>
      </c>
      <c r="Y40" s="285">
        <f t="shared" si="13"/>
        <v>0</v>
      </c>
      <c r="AA40" s="277" t="s">
        <v>228</v>
      </c>
      <c r="AB40" s="280">
        <f>'Réserves 2026'!AI$58</f>
        <v>0</v>
      </c>
      <c r="AC40" s="281">
        <f>'Réserves 2026'!AH$58</f>
        <v>0</v>
      </c>
      <c r="AD40" s="282">
        <f>'Réserves 2025'!S58</f>
        <v>0.98584046887652166</v>
      </c>
      <c r="AE40" s="283">
        <f>'Réserves 2025'!R58</f>
        <v>76.701346000000015</v>
      </c>
      <c r="AF40" s="282">
        <f t="shared" si="14"/>
        <v>-0.98584046887652166</v>
      </c>
      <c r="AG40" s="281">
        <f t="shared" si="14"/>
        <v>-76.701346000000015</v>
      </c>
      <c r="AH40" s="284">
        <f t="shared" si="15"/>
        <v>0</v>
      </c>
      <c r="AI40" s="285">
        <f t="shared" si="15"/>
        <v>0</v>
      </c>
      <c r="AK40" s="277" t="s">
        <v>228</v>
      </c>
      <c r="AL40" s="280">
        <f>'Réserves 2026'!AK$58</f>
        <v>0</v>
      </c>
      <c r="AM40" s="281">
        <f>'Réserves 2026'!AJ$58</f>
        <v>0</v>
      </c>
      <c r="AN40" s="282">
        <f>'Réserves 2025'!U58</f>
        <v>0.97326581237227394</v>
      </c>
      <c r="AO40" s="283">
        <f>'Réserves 2025'!T58</f>
        <v>75.723000000000027</v>
      </c>
      <c r="AP40" s="282">
        <f t="shared" si="16"/>
        <v>-0.97326581237227394</v>
      </c>
      <c r="AQ40" s="281">
        <f t="shared" si="16"/>
        <v>-75.723000000000027</v>
      </c>
      <c r="AR40" s="284">
        <f t="shared" si="17"/>
        <v>0</v>
      </c>
      <c r="AS40" s="285">
        <f t="shared" si="17"/>
        <v>0</v>
      </c>
    </row>
    <row r="41" spans="1:45">
      <c r="A41" s="298" t="s">
        <v>229</v>
      </c>
      <c r="B41" s="299">
        <f>'Réserves 2026'!AE60</f>
        <v>0</v>
      </c>
      <c r="C41" s="300">
        <f>'Réserves 2025'!O60</f>
        <v>0.9569060063955207</v>
      </c>
      <c r="D41" s="299">
        <f>'Réserves 2026'!AC60</f>
        <v>0</v>
      </c>
      <c r="E41" s="300">
        <f>'Réserves 2025'!M60</f>
        <v>0.91478289904580901</v>
      </c>
      <c r="F41" s="299">
        <f t="shared" si="11"/>
        <v>0</v>
      </c>
      <c r="J41" s="147" t="s">
        <v>229</v>
      </c>
      <c r="K41" s="321">
        <f>'Réserves 2026'!AI$60</f>
        <v>0</v>
      </c>
      <c r="L41" s="321">
        <f>'Réserves 2026'!AK$60</f>
        <v>0</v>
      </c>
      <c r="M41" s="269"/>
      <c r="Q41" s="298" t="s">
        <v>229</v>
      </c>
      <c r="R41" s="301">
        <f>'Réserves 2026'!AG$60</f>
        <v>0</v>
      </c>
      <c r="S41" s="302">
        <f>'Réserves 2026'!AF$60</f>
        <v>0</v>
      </c>
      <c r="T41" s="303">
        <f>'Réserves 2025'!Q60</f>
        <v>0.97521928416402337</v>
      </c>
      <c r="U41" s="304">
        <f>'Réserves 2025'!P60</f>
        <v>379.68700000000001</v>
      </c>
      <c r="V41" s="305">
        <f t="shared" si="12"/>
        <v>-0.97521928416402337</v>
      </c>
      <c r="W41" s="306">
        <f t="shared" si="12"/>
        <v>-379.68700000000001</v>
      </c>
      <c r="X41" s="307">
        <f t="shared" si="13"/>
        <v>0</v>
      </c>
      <c r="Y41" s="308">
        <f t="shared" si="13"/>
        <v>0</v>
      </c>
      <c r="AA41" s="298" t="s">
        <v>229</v>
      </c>
      <c r="AB41" s="301">
        <f>'Réserves 2026'!AI$60</f>
        <v>0</v>
      </c>
      <c r="AC41" s="302">
        <f>'Réserves 2026'!AH$60</f>
        <v>0</v>
      </c>
      <c r="AD41" s="303">
        <f>'Réserves 2025'!S60</f>
        <v>0.97756262858463816</v>
      </c>
      <c r="AE41" s="304">
        <f>'Réserves 2025'!R60</f>
        <v>380.59934600000008</v>
      </c>
      <c r="AF41" s="305">
        <f t="shared" si="14"/>
        <v>-0.97756262858463816</v>
      </c>
      <c r="AG41" s="306">
        <f t="shared" si="14"/>
        <v>-380.59934600000008</v>
      </c>
      <c r="AH41" s="307">
        <f t="shared" si="15"/>
        <v>0</v>
      </c>
      <c r="AI41" s="308">
        <f t="shared" si="15"/>
        <v>0</v>
      </c>
      <c r="AK41" s="298" t="s">
        <v>229</v>
      </c>
      <c r="AL41" s="301">
        <f>'Réserves 2026'!AK$60</f>
        <v>0</v>
      </c>
      <c r="AM41" s="302">
        <f>'Réserves 2026'!AJ$60</f>
        <v>0</v>
      </c>
      <c r="AN41" s="303">
        <f>'Réserves 2025'!U60</f>
        <v>0.96814311582570289</v>
      </c>
      <c r="AO41" s="304">
        <f>'Réserves 2025'!T60</f>
        <v>376.93200000000002</v>
      </c>
      <c r="AP41" s="305">
        <f t="shared" si="16"/>
        <v>-0.96814311582570289</v>
      </c>
      <c r="AQ41" s="306">
        <f t="shared" si="16"/>
        <v>-376.93200000000002</v>
      </c>
      <c r="AR41" s="307">
        <f t="shared" si="17"/>
        <v>0</v>
      </c>
      <c r="AS41" s="308">
        <f t="shared" si="17"/>
        <v>0</v>
      </c>
    </row>
    <row r="42" spans="1:45">
      <c r="AE42" s="269"/>
      <c r="AO42" s="269"/>
    </row>
    <row r="43" spans="1:45">
      <c r="A43" s="298" t="s">
        <v>230</v>
      </c>
      <c r="B43" s="309"/>
      <c r="C43" s="310"/>
      <c r="D43" s="310"/>
      <c r="E43" s="310"/>
      <c r="F43" s="310"/>
      <c r="J43" s="324" t="s">
        <v>230</v>
      </c>
      <c r="K43" s="325">
        <f>'Réserves 2026'!AI$73</f>
        <v>0</v>
      </c>
      <c r="L43" s="325">
        <f>'Réserves 2026'!AK$73</f>
        <v>0</v>
      </c>
      <c r="M43" s="267"/>
      <c r="Q43" s="298" t="s">
        <v>230</v>
      </c>
      <c r="R43" s="322">
        <f>'Réserves 2026'!AG73</f>
        <v>0</v>
      </c>
      <c r="S43" s="302">
        <f>'Réserves 2026'!AF$73</f>
        <v>0</v>
      </c>
      <c r="T43" s="303">
        <f>'Réserves 2025'!Q73</f>
        <v>1</v>
      </c>
      <c r="U43" s="304">
        <f>'Réserves 2025'!P73</f>
        <v>48</v>
      </c>
      <c r="V43" s="305">
        <f>R43-T43</f>
        <v>-1</v>
      </c>
      <c r="W43" s="306">
        <f>S43-U43</f>
        <v>-48</v>
      </c>
      <c r="AA43" s="298" t="s">
        <v>230</v>
      </c>
      <c r="AB43" s="322">
        <f>'Réserves 2026'!AI73</f>
        <v>0</v>
      </c>
      <c r="AC43" s="302">
        <f>'Réserves 2026'!AH$73</f>
        <v>0</v>
      </c>
      <c r="AD43" s="303">
        <f>'Réserves 2025'!S73</f>
        <v>1</v>
      </c>
      <c r="AE43" s="304">
        <f>'Réserves 2025'!R73</f>
        <v>48</v>
      </c>
      <c r="AF43" s="305">
        <f>AB43-AD43</f>
        <v>-1</v>
      </c>
      <c r="AG43" s="306">
        <f>AC43-AE43</f>
        <v>-48</v>
      </c>
      <c r="AK43" s="298" t="s">
        <v>230</v>
      </c>
      <c r="AL43" s="322">
        <f>'Réserves 2026'!AK73</f>
        <v>0</v>
      </c>
      <c r="AM43" s="302">
        <f>'Réserves 2026'!AJ$73</f>
        <v>0</v>
      </c>
      <c r="AN43" s="303">
        <f>'Réserves 2025'!U73</f>
        <v>1</v>
      </c>
      <c r="AO43" s="304">
        <f>'Réserves 2025'!T73</f>
        <v>48</v>
      </c>
      <c r="AP43" s="305">
        <f>AL43-AN43</f>
        <v>-1</v>
      </c>
      <c r="AQ43" s="306">
        <f>AM43-AO43</f>
        <v>-48</v>
      </c>
      <c r="AR43" s="307">
        <f>AL43-AB43</f>
        <v>0</v>
      </c>
      <c r="AS43" s="308">
        <f>AM43-AC43</f>
        <v>0</v>
      </c>
    </row>
    <row r="44" spans="1:45">
      <c r="B44" s="267"/>
      <c r="C44" s="314"/>
      <c r="D44" s="9"/>
      <c r="F44" s="267"/>
      <c r="M44" s="267"/>
      <c r="AE44" s="269"/>
    </row>
    <row r="45" spans="1:45">
      <c r="B45" s="267"/>
      <c r="C45" s="9"/>
      <c r="D45" s="9"/>
      <c r="F45" s="267"/>
    </row>
    <row r="46" spans="1:45">
      <c r="A46" s="72" t="s">
        <v>238</v>
      </c>
      <c r="C46" s="72"/>
      <c r="D46" s="72"/>
      <c r="E46" s="72"/>
      <c r="R46" s="455" t="s">
        <v>342</v>
      </c>
      <c r="S46" s="455"/>
      <c r="T46" s="452" t="s">
        <v>367</v>
      </c>
      <c r="U46" s="452"/>
      <c r="V46" s="453" t="s">
        <v>368</v>
      </c>
      <c r="W46" s="453"/>
      <c r="X46" s="454" t="s">
        <v>369</v>
      </c>
      <c r="Y46" s="454"/>
      <c r="AB46" s="455" t="s">
        <v>370</v>
      </c>
      <c r="AC46" s="455"/>
      <c r="AD46" s="452" t="s">
        <v>244</v>
      </c>
      <c r="AE46" s="452"/>
      <c r="AF46" s="453" t="s">
        <v>371</v>
      </c>
      <c r="AG46" s="453"/>
      <c r="AH46" s="454" t="s">
        <v>372</v>
      </c>
      <c r="AI46" s="454"/>
      <c r="AL46" s="455" t="s">
        <v>373</v>
      </c>
      <c r="AM46" s="455"/>
      <c r="AN46" s="452" t="s">
        <v>245</v>
      </c>
      <c r="AO46" s="452"/>
      <c r="AP46" s="453" t="s">
        <v>374</v>
      </c>
      <c r="AQ46" s="453"/>
      <c r="AR46" s="454" t="s">
        <v>375</v>
      </c>
      <c r="AS46" s="454"/>
    </row>
    <row r="47" spans="1:45" ht="51">
      <c r="J47" s="316" t="s">
        <v>242</v>
      </c>
      <c r="K47" s="317" t="s">
        <v>247</v>
      </c>
      <c r="L47" s="317" t="s">
        <v>248</v>
      </c>
      <c r="M47" s="267"/>
      <c r="Q47" s="270" t="s">
        <v>215</v>
      </c>
      <c r="R47" s="273" t="s">
        <v>218</v>
      </c>
      <c r="S47" s="273" t="s">
        <v>219</v>
      </c>
      <c r="T47" s="274" t="s">
        <v>218</v>
      </c>
      <c r="U47" s="274" t="s">
        <v>219</v>
      </c>
      <c r="V47" s="275" t="s">
        <v>220</v>
      </c>
      <c r="W47" s="275" t="s">
        <v>221</v>
      </c>
      <c r="X47" s="276" t="s">
        <v>220</v>
      </c>
      <c r="Y47" s="276" t="s">
        <v>221</v>
      </c>
      <c r="AA47" s="270" t="s">
        <v>215</v>
      </c>
      <c r="AB47" s="273" t="s">
        <v>218</v>
      </c>
      <c r="AC47" s="273" t="s">
        <v>219</v>
      </c>
      <c r="AD47" s="274" t="s">
        <v>218</v>
      </c>
      <c r="AE47" s="274" t="s">
        <v>219</v>
      </c>
      <c r="AF47" s="275" t="s">
        <v>220</v>
      </c>
      <c r="AG47" s="275" t="s">
        <v>221</v>
      </c>
      <c r="AH47" s="276" t="s">
        <v>220</v>
      </c>
      <c r="AI47" s="276" t="s">
        <v>221</v>
      </c>
      <c r="AK47" s="270" t="s">
        <v>215</v>
      </c>
      <c r="AL47" s="273" t="s">
        <v>218</v>
      </c>
      <c r="AM47" s="273" t="s">
        <v>219</v>
      </c>
      <c r="AN47" s="274" t="s">
        <v>218</v>
      </c>
      <c r="AO47" s="274" t="s">
        <v>219</v>
      </c>
      <c r="AP47" s="275" t="s">
        <v>220</v>
      </c>
      <c r="AQ47" s="275" t="s">
        <v>221</v>
      </c>
      <c r="AR47" s="276" t="s">
        <v>220</v>
      </c>
      <c r="AS47" s="276" t="s">
        <v>221</v>
      </c>
    </row>
    <row r="48" spans="1:45" ht="25.5">
      <c r="A48" s="270" t="s">
        <v>215</v>
      </c>
      <c r="B48" s="271" t="s">
        <v>407</v>
      </c>
      <c r="C48" s="270" t="s">
        <v>241</v>
      </c>
      <c r="D48" s="271" t="s">
        <v>406</v>
      </c>
      <c r="F48" s="267"/>
      <c r="J48" s="277" t="s">
        <v>222</v>
      </c>
      <c r="K48" s="278">
        <f>'Réserves 2026'!AO$14</f>
        <v>0</v>
      </c>
      <c r="L48" s="278">
        <f>'Réserves 2026'!AQ$14</f>
        <v>0</v>
      </c>
      <c r="Q48" s="277" t="s">
        <v>222</v>
      </c>
      <c r="R48" s="280">
        <f>'Réserves 2026'!AM$14</f>
        <v>0</v>
      </c>
      <c r="S48" s="281">
        <f>'Réserves 2026'!AL$14</f>
        <v>0</v>
      </c>
      <c r="T48" s="282">
        <f>'Réserves 2025'!W14</f>
        <v>0.95065361811557958</v>
      </c>
      <c r="U48" s="283">
        <f>'Réserves 2025'!V14</f>
        <v>66.540999999999997</v>
      </c>
      <c r="V48" s="282">
        <f t="shared" ref="V48:W55" si="18">R48-T48</f>
        <v>-0.95065361811557958</v>
      </c>
      <c r="W48" s="281">
        <f t="shared" si="18"/>
        <v>-66.540999999999997</v>
      </c>
      <c r="X48" s="284">
        <f t="shared" ref="X48:Y55" si="19">R48-R34</f>
        <v>0</v>
      </c>
      <c r="Y48" s="285">
        <f t="shared" si="19"/>
        <v>0</v>
      </c>
      <c r="AA48" s="277" t="s">
        <v>222</v>
      </c>
      <c r="AB48" s="280">
        <f>'Réserves 2026'!AO$14</f>
        <v>0</v>
      </c>
      <c r="AC48" s="281">
        <f>'Réserves 2026'!AN$14</f>
        <v>0</v>
      </c>
      <c r="AD48" s="282">
        <f>'Réserves 2025'!Y14</f>
        <v>0.87824844631759413</v>
      </c>
      <c r="AE48" s="283">
        <f>'Réserves 2025'!X14</f>
        <v>61.473000000000006</v>
      </c>
      <c r="AF48" s="282">
        <f t="shared" ref="AF48:AG55" si="20">AB48-AD48</f>
        <v>-0.87824844631759413</v>
      </c>
      <c r="AG48" s="281">
        <f t="shared" si="20"/>
        <v>-61.473000000000006</v>
      </c>
      <c r="AH48" s="284">
        <f t="shared" ref="AH48:AI55" si="21">AB48-R48</f>
        <v>0</v>
      </c>
      <c r="AI48" s="285">
        <f t="shared" si="21"/>
        <v>0</v>
      </c>
      <c r="AK48" s="277" t="s">
        <v>222</v>
      </c>
      <c r="AL48" s="280">
        <f>'Réserves 2026'!AQ$14</f>
        <v>0</v>
      </c>
      <c r="AM48" s="281">
        <f>'Réserves 2026'!AP$14</f>
        <v>0</v>
      </c>
      <c r="AN48" s="282">
        <f>'Réserves 2025'!AA14</f>
        <v>0.70833630973640982</v>
      </c>
      <c r="AO48" s="283">
        <f>'Réserves 2025'!Z14</f>
        <v>49.580000000000005</v>
      </c>
      <c r="AP48" s="282">
        <f t="shared" ref="AP48:AQ55" si="22">AL48-AN48</f>
        <v>-0.70833630973640982</v>
      </c>
      <c r="AQ48" s="281">
        <f t="shared" si="22"/>
        <v>-49.580000000000005</v>
      </c>
      <c r="AR48" s="284">
        <f t="shared" ref="AR48:AS55" si="23">AL48-AB48</f>
        <v>0</v>
      </c>
      <c r="AS48" s="285">
        <f t="shared" si="23"/>
        <v>0</v>
      </c>
    </row>
    <row r="49" spans="1:45">
      <c r="A49" s="277" t="s">
        <v>222</v>
      </c>
      <c r="B49" s="278">
        <f>'Réserves 2026'!AG$14</f>
        <v>0</v>
      </c>
      <c r="C49" s="279">
        <f>'Réserves 2025'!Q14</f>
        <v>0.98805628973498105</v>
      </c>
      <c r="D49" s="278">
        <f t="shared" ref="D49:D56" si="24">B34</f>
        <v>0</v>
      </c>
      <c r="F49" s="318"/>
      <c r="J49" s="319" t="s">
        <v>223</v>
      </c>
      <c r="K49" s="320">
        <f>'Réserves 2026'!AO$16</f>
        <v>0</v>
      </c>
      <c r="L49" s="320">
        <f>'Réserves 2026'!AQ$16</f>
        <v>0</v>
      </c>
      <c r="Q49" s="286" t="s">
        <v>223</v>
      </c>
      <c r="R49" s="289">
        <f>'Réserves 2026'!AM$16</f>
        <v>0</v>
      </c>
      <c r="S49" s="290">
        <f>'Réserves 2026'!AL$16</f>
        <v>0</v>
      </c>
      <c r="T49" s="291">
        <f>'Réserves 2025'!W16</f>
        <v>0.95471698113207559</v>
      </c>
      <c r="U49" s="292">
        <f>'Réserves 2025'!V16</f>
        <v>20.240000000000002</v>
      </c>
      <c r="V49" s="293">
        <f t="shared" si="18"/>
        <v>-0.95471698113207559</v>
      </c>
      <c r="W49" s="294">
        <f t="shared" si="18"/>
        <v>-20.240000000000002</v>
      </c>
      <c r="X49" s="295">
        <f t="shared" si="19"/>
        <v>0</v>
      </c>
      <c r="Y49" s="296">
        <f t="shared" si="19"/>
        <v>0</v>
      </c>
      <c r="AA49" s="286" t="s">
        <v>223</v>
      </c>
      <c r="AB49" s="289">
        <f>'Réserves 2026'!AO$16</f>
        <v>0</v>
      </c>
      <c r="AC49" s="290">
        <f>'Réserves 2026'!AN$16</f>
        <v>0</v>
      </c>
      <c r="AD49" s="291">
        <f>'Réserves 2025'!Y16</f>
        <v>0.90330188679245282</v>
      </c>
      <c r="AE49" s="292">
        <f>'Réserves 2025'!X16</f>
        <v>19.149999999999999</v>
      </c>
      <c r="AF49" s="293">
        <f t="shared" si="20"/>
        <v>-0.90330188679245282</v>
      </c>
      <c r="AG49" s="294">
        <f t="shared" si="20"/>
        <v>-19.149999999999999</v>
      </c>
      <c r="AH49" s="295">
        <f t="shared" si="21"/>
        <v>0</v>
      </c>
      <c r="AI49" s="296">
        <f t="shared" si="21"/>
        <v>0</v>
      </c>
      <c r="AK49" s="286" t="s">
        <v>223</v>
      </c>
      <c r="AL49" s="289">
        <f>'Réserves 2026'!AQ$16</f>
        <v>0</v>
      </c>
      <c r="AM49" s="290">
        <f>'Réserves 2026'!AP$16</f>
        <v>0</v>
      </c>
      <c r="AN49" s="291">
        <f>'Réserves 2025'!AA16</f>
        <v>0.78018867924528301</v>
      </c>
      <c r="AO49" s="292">
        <f>'Réserves 2025'!Z16</f>
        <v>16.54</v>
      </c>
      <c r="AP49" s="293">
        <f t="shared" si="22"/>
        <v>-0.78018867924528301</v>
      </c>
      <c r="AQ49" s="294">
        <f t="shared" si="22"/>
        <v>-16.54</v>
      </c>
      <c r="AR49" s="295">
        <f t="shared" si="23"/>
        <v>0</v>
      </c>
      <c r="AS49" s="296">
        <f t="shared" si="23"/>
        <v>0</v>
      </c>
    </row>
    <row r="50" spans="1:45">
      <c r="A50" s="286" t="s">
        <v>223</v>
      </c>
      <c r="B50" s="287">
        <f>'Réserves 2026'!AG$16</f>
        <v>0</v>
      </c>
      <c r="C50" s="288">
        <f>'Réserves 2025'!Q16</f>
        <v>1.0014150943396227</v>
      </c>
      <c r="D50" s="287">
        <f t="shared" si="24"/>
        <v>0</v>
      </c>
      <c r="F50" s="318"/>
      <c r="J50" s="277" t="s">
        <v>224</v>
      </c>
      <c r="K50" s="278">
        <f>'Réserves 2026'!AO$18</f>
        <v>0</v>
      </c>
      <c r="L50" s="278">
        <f>'Réserves 2026'!AQ$18</f>
        <v>0</v>
      </c>
      <c r="Q50" s="277" t="s">
        <v>224</v>
      </c>
      <c r="R50" s="280">
        <f>'Réserves 2026'!AM$18</f>
        <v>0</v>
      </c>
      <c r="S50" s="281">
        <f>'Réserves 2026'!AL$18</f>
        <v>0</v>
      </c>
      <c r="T50" s="282">
        <f>'Réserves 2025'!W18</f>
        <v>0.97976762820512819</v>
      </c>
      <c r="U50" s="283">
        <f>'Réserves 2025'!V18</f>
        <v>4.891</v>
      </c>
      <c r="V50" s="282">
        <f t="shared" si="18"/>
        <v>-0.97976762820512819</v>
      </c>
      <c r="W50" s="281">
        <f>S50-U50</f>
        <v>-4.891</v>
      </c>
      <c r="X50" s="284">
        <f t="shared" si="19"/>
        <v>0</v>
      </c>
      <c r="Y50" s="285">
        <f>S50-S36</f>
        <v>0</v>
      </c>
      <c r="AA50" s="277" t="s">
        <v>224</v>
      </c>
      <c r="AB50" s="280">
        <f>'Réserves 2026'!AO$18</f>
        <v>0</v>
      </c>
      <c r="AC50" s="281">
        <f>'Réserves 2026'!AN$18</f>
        <v>0</v>
      </c>
      <c r="AD50" s="282">
        <f>'Réserves 2025'!Y18</f>
        <v>0.97015224358974361</v>
      </c>
      <c r="AE50" s="283">
        <f>'Réserves 2025'!X18</f>
        <v>4.843</v>
      </c>
      <c r="AF50" s="282">
        <f t="shared" si="20"/>
        <v>-0.97015224358974361</v>
      </c>
      <c r="AG50" s="281">
        <f t="shared" si="20"/>
        <v>-4.843</v>
      </c>
      <c r="AH50" s="284">
        <f t="shared" si="21"/>
        <v>0</v>
      </c>
      <c r="AI50" s="285">
        <f t="shared" si="21"/>
        <v>0</v>
      </c>
      <c r="AK50" s="277" t="s">
        <v>224</v>
      </c>
      <c r="AL50" s="280">
        <f>'Réserves 2026'!AQ$18</f>
        <v>0</v>
      </c>
      <c r="AM50" s="281">
        <f>'Réserves 2026'!AP$18</f>
        <v>0</v>
      </c>
      <c r="AN50" s="282">
        <f>'Réserves 2025'!AA18</f>
        <v>0.96053685897435892</v>
      </c>
      <c r="AO50" s="283">
        <f>'Réserves 2025'!Z18</f>
        <v>4.7949999999999999</v>
      </c>
      <c r="AP50" s="282">
        <f t="shared" si="22"/>
        <v>-0.96053685897435892</v>
      </c>
      <c r="AQ50" s="281">
        <f t="shared" si="22"/>
        <v>-4.7949999999999999</v>
      </c>
      <c r="AR50" s="284">
        <f t="shared" si="23"/>
        <v>0</v>
      </c>
      <c r="AS50" s="285">
        <f t="shared" si="23"/>
        <v>0</v>
      </c>
    </row>
    <row r="51" spans="1:45">
      <c r="A51" s="277" t="s">
        <v>224</v>
      </c>
      <c r="B51" s="278">
        <f>'Réserves 2026'!AG$18</f>
        <v>0</v>
      </c>
      <c r="C51" s="279">
        <f>'Réserves 2025'!Q18</f>
        <v>0.99959935897435903</v>
      </c>
      <c r="D51" s="278">
        <f t="shared" si="24"/>
        <v>0</v>
      </c>
      <c r="F51" s="318"/>
      <c r="J51" s="319" t="s">
        <v>225</v>
      </c>
      <c r="K51" s="320">
        <f>'Réserves 2026'!AO$31</f>
        <v>0</v>
      </c>
      <c r="L51" s="320">
        <f>'Réserves 2026'!AQ$31</f>
        <v>0</v>
      </c>
      <c r="Q51" s="286" t="s">
        <v>225</v>
      </c>
      <c r="R51" s="289">
        <f>'Réserves 2026'!AM$31</f>
        <v>0</v>
      </c>
      <c r="S51" s="290">
        <f>'Réserves 2026'!AL$31</f>
        <v>0</v>
      </c>
      <c r="T51" s="291">
        <f>'Réserves 2025'!W31</f>
        <v>0.90869407321324813</v>
      </c>
      <c r="U51" s="292">
        <f>'Réserves 2025'!V31</f>
        <v>125.10900000000001</v>
      </c>
      <c r="V51" s="293">
        <f t="shared" si="18"/>
        <v>-0.90869407321324813</v>
      </c>
      <c r="W51" s="294">
        <f t="shared" si="18"/>
        <v>-125.10900000000001</v>
      </c>
      <c r="X51" s="295">
        <f t="shared" si="19"/>
        <v>0</v>
      </c>
      <c r="Y51" s="296">
        <f t="shared" si="19"/>
        <v>0</v>
      </c>
      <c r="AA51" s="286" t="s">
        <v>225</v>
      </c>
      <c r="AB51" s="289">
        <f>'Réserves 2026'!AO$31</f>
        <v>0</v>
      </c>
      <c r="AC51" s="290">
        <f>'Réserves 2026'!AN$31</f>
        <v>0</v>
      </c>
      <c r="AD51" s="291">
        <f>'Réserves 2025'!Y31</f>
        <v>0.8456493317838466</v>
      </c>
      <c r="AE51" s="292">
        <f>'Réserves 2025'!X31</f>
        <v>116.429</v>
      </c>
      <c r="AF51" s="293">
        <f t="shared" si="20"/>
        <v>-0.8456493317838466</v>
      </c>
      <c r="AG51" s="294">
        <f t="shared" si="20"/>
        <v>-116.429</v>
      </c>
      <c r="AH51" s="295">
        <f t="shared" si="21"/>
        <v>0</v>
      </c>
      <c r="AI51" s="296">
        <f t="shared" si="21"/>
        <v>0</v>
      </c>
      <c r="AK51" s="286" t="s">
        <v>225</v>
      </c>
      <c r="AL51" s="289">
        <f>'Réserves 2026'!AQ$31</f>
        <v>0</v>
      </c>
      <c r="AM51" s="290">
        <f>'Réserves 2026'!AP$31</f>
        <v>0</v>
      </c>
      <c r="AN51" s="291">
        <f>'Réserves 2025'!AA31</f>
        <v>0.75238233585124914</v>
      </c>
      <c r="AO51" s="292">
        <f>'Réserves 2025'!Z31</f>
        <v>103.58799999999999</v>
      </c>
      <c r="AP51" s="293">
        <f t="shared" si="22"/>
        <v>-0.75238233585124914</v>
      </c>
      <c r="AQ51" s="294">
        <f t="shared" si="22"/>
        <v>-103.58799999999999</v>
      </c>
      <c r="AR51" s="295">
        <f t="shared" si="23"/>
        <v>0</v>
      </c>
      <c r="AS51" s="296">
        <f t="shared" si="23"/>
        <v>0</v>
      </c>
    </row>
    <row r="52" spans="1:45">
      <c r="A52" s="286" t="s">
        <v>225</v>
      </c>
      <c r="B52" s="287">
        <f>'Réserves 2026'!AG$31</f>
        <v>0</v>
      </c>
      <c r="C52" s="288">
        <f>'Réserves 2025'!Q31</f>
        <v>0.95071179546775131</v>
      </c>
      <c r="D52" s="287">
        <f t="shared" si="24"/>
        <v>0</v>
      </c>
      <c r="F52" s="318"/>
      <c r="J52" s="277" t="s">
        <v>226</v>
      </c>
      <c r="K52" s="278">
        <f>'Réserves 2026'!AO$45</f>
        <v>0</v>
      </c>
      <c r="L52" s="278">
        <f>'Réserves 2026'!AQ$45</f>
        <v>0</v>
      </c>
      <c r="Q52" s="277" t="s">
        <v>226</v>
      </c>
      <c r="R52" s="280">
        <f>'Réserves 2026'!AM$45</f>
        <v>0</v>
      </c>
      <c r="S52" s="281">
        <f>'Réserves 2026'!AL$45</f>
        <v>0</v>
      </c>
      <c r="T52" s="282">
        <f>'Réserves 2025'!W45</f>
        <v>1</v>
      </c>
      <c r="U52" s="297">
        <f>'Réserves 2025'!V45</f>
        <v>8.1999999999999993</v>
      </c>
      <c r="V52" s="282">
        <f t="shared" si="18"/>
        <v>-1</v>
      </c>
      <c r="W52" s="281">
        <f t="shared" si="18"/>
        <v>-8.1999999999999993</v>
      </c>
      <c r="X52" s="284">
        <f t="shared" si="19"/>
        <v>0</v>
      </c>
      <c r="Y52" s="285">
        <f t="shared" si="19"/>
        <v>0</v>
      </c>
      <c r="AA52" s="277" t="s">
        <v>226</v>
      </c>
      <c r="AB52" s="280">
        <f>'Réserves 2026'!AO$45</f>
        <v>0</v>
      </c>
      <c r="AC52" s="281">
        <f>'Réserves 2026'!AN$45</f>
        <v>0</v>
      </c>
      <c r="AD52" s="282">
        <f>'Réserves 2025'!Y45</f>
        <v>0.92682926829268297</v>
      </c>
      <c r="AE52" s="297">
        <f>'Réserves 2025'!X45</f>
        <v>7.6</v>
      </c>
      <c r="AF52" s="282">
        <f t="shared" si="20"/>
        <v>-0.92682926829268297</v>
      </c>
      <c r="AG52" s="281">
        <f t="shared" si="20"/>
        <v>-7.6</v>
      </c>
      <c r="AH52" s="284">
        <f t="shared" si="21"/>
        <v>0</v>
      </c>
      <c r="AI52" s="285">
        <f t="shared" si="21"/>
        <v>0</v>
      </c>
      <c r="AK52" s="277" t="s">
        <v>226</v>
      </c>
      <c r="AL52" s="280">
        <f>'Réserves 2026'!AQ$45</f>
        <v>0</v>
      </c>
      <c r="AM52" s="281">
        <f>'Réserves 2026'!AP$45</f>
        <v>0</v>
      </c>
      <c r="AN52" s="282">
        <f>'Réserves 2025'!AA45</f>
        <v>0.90731707317073185</v>
      </c>
      <c r="AO52" s="297">
        <f>'Réserves 2025'!Z45</f>
        <v>7.44</v>
      </c>
      <c r="AP52" s="282">
        <f t="shared" si="22"/>
        <v>-0.90731707317073185</v>
      </c>
      <c r="AQ52" s="281">
        <f t="shared" si="22"/>
        <v>-7.44</v>
      </c>
      <c r="AR52" s="284">
        <f t="shared" si="23"/>
        <v>0</v>
      </c>
      <c r="AS52" s="285">
        <f t="shared" si="23"/>
        <v>0</v>
      </c>
    </row>
    <row r="53" spans="1:45">
      <c r="A53" s="277" t="s">
        <v>226</v>
      </c>
      <c r="B53" s="278">
        <f>'Réserves 2026'!AG$45</f>
        <v>0</v>
      </c>
      <c r="C53" s="279">
        <f>'Réserves 2025'!Q45</f>
        <v>1</v>
      </c>
      <c r="D53" s="278">
        <f t="shared" si="24"/>
        <v>0</v>
      </c>
      <c r="F53" s="318"/>
      <c r="J53" s="319" t="s">
        <v>227</v>
      </c>
      <c r="K53" s="320">
        <f>'Réserves 2026'!AO$43</f>
        <v>0</v>
      </c>
      <c r="L53" s="320">
        <f>'Réserves 2026'!AQ$43</f>
        <v>0</v>
      </c>
      <c r="Q53" s="286" t="s">
        <v>227</v>
      </c>
      <c r="R53" s="289">
        <f>'Réserves 2026'!AM$43</f>
        <v>0</v>
      </c>
      <c r="S53" s="290">
        <f>'Réserves 2026'!AL$43</f>
        <v>0</v>
      </c>
      <c r="T53" s="291">
        <f>'Réserves 2025'!W43</f>
        <v>0.93149067875908731</v>
      </c>
      <c r="U53" s="292">
        <f>'Réserves 2025'!V43</f>
        <v>64.706000000000003</v>
      </c>
      <c r="V53" s="293">
        <f t="shared" si="18"/>
        <v>-0.93149067875908731</v>
      </c>
      <c r="W53" s="294">
        <f t="shared" si="18"/>
        <v>-64.706000000000003</v>
      </c>
      <c r="X53" s="295">
        <f t="shared" si="19"/>
        <v>0</v>
      </c>
      <c r="Y53" s="296">
        <f t="shared" si="19"/>
        <v>0</v>
      </c>
      <c r="AA53" s="286" t="s">
        <v>227</v>
      </c>
      <c r="AB53" s="289">
        <f>'Réserves 2026'!AO$43</f>
        <v>0</v>
      </c>
      <c r="AC53" s="290">
        <f>'Réserves 2026'!AN$43</f>
        <v>0</v>
      </c>
      <c r="AD53" s="291">
        <f>'Réserves 2025'!Y43</f>
        <v>0.85182465990066936</v>
      </c>
      <c r="AE53" s="292">
        <f>'Réserves 2025'!X43</f>
        <v>59.171999999999997</v>
      </c>
      <c r="AF53" s="293">
        <f t="shared" si="20"/>
        <v>-0.85182465990066936</v>
      </c>
      <c r="AG53" s="294">
        <f t="shared" si="20"/>
        <v>-59.171999999999997</v>
      </c>
      <c r="AH53" s="295">
        <f t="shared" si="21"/>
        <v>0</v>
      </c>
      <c r="AI53" s="296">
        <f t="shared" si="21"/>
        <v>0</v>
      </c>
      <c r="AK53" s="286" t="s">
        <v>227</v>
      </c>
      <c r="AL53" s="289">
        <f>'Réserves 2026'!AQ$43</f>
        <v>0</v>
      </c>
      <c r="AM53" s="290">
        <f>'Réserves 2026'!AP$43</f>
        <v>0</v>
      </c>
      <c r="AN53" s="291">
        <f>'Réserves 2025'!AA43</f>
        <v>0.70487295760454904</v>
      </c>
      <c r="AO53" s="292">
        <f>'Réserves 2025'!Z43</f>
        <v>48.963999999999999</v>
      </c>
      <c r="AP53" s="293">
        <f t="shared" si="22"/>
        <v>-0.70487295760454904</v>
      </c>
      <c r="AQ53" s="294">
        <f t="shared" si="22"/>
        <v>-48.963999999999999</v>
      </c>
      <c r="AR53" s="295">
        <f t="shared" si="23"/>
        <v>0</v>
      </c>
      <c r="AS53" s="296">
        <f t="shared" si="23"/>
        <v>0</v>
      </c>
    </row>
    <row r="54" spans="1:45">
      <c r="A54" s="286" t="s">
        <v>227</v>
      </c>
      <c r="B54" s="287">
        <f>'Réserves 2026'!AG$43</f>
        <v>0</v>
      </c>
      <c r="C54" s="288">
        <f>'Réserves 2025'!Q43</f>
        <v>0.98586338443820631</v>
      </c>
      <c r="D54" s="287">
        <f t="shared" si="24"/>
        <v>0</v>
      </c>
      <c r="F54" s="318"/>
      <c r="J54" s="277" t="s">
        <v>228</v>
      </c>
      <c r="K54" s="278">
        <f>'Réserves 2026'!AO$58</f>
        <v>0</v>
      </c>
      <c r="L54" s="278">
        <f>'Réserves 2026'!AQ$58</f>
        <v>0</v>
      </c>
      <c r="Q54" s="277" t="s">
        <v>228</v>
      </c>
      <c r="R54" s="280">
        <f>'Réserves 2026'!AM$58</f>
        <v>0</v>
      </c>
      <c r="S54" s="281">
        <f>'Réserves 2026'!AL$58</f>
        <v>0</v>
      </c>
      <c r="T54" s="282">
        <f>'Réserves 2025'!W58</f>
        <v>0.94534915106101336</v>
      </c>
      <c r="U54" s="283">
        <f>'Réserves 2025'!V58</f>
        <v>73.551000000000016</v>
      </c>
      <c r="V54" s="282">
        <f t="shared" si="18"/>
        <v>-0.94534915106101336</v>
      </c>
      <c r="W54" s="281">
        <f t="shared" si="18"/>
        <v>-73.551000000000016</v>
      </c>
      <c r="X54" s="284">
        <f t="shared" si="19"/>
        <v>0</v>
      </c>
      <c r="Y54" s="285">
        <f t="shared" si="19"/>
        <v>0</v>
      </c>
      <c r="AA54" s="277" t="s">
        <v>228</v>
      </c>
      <c r="AB54" s="280">
        <f>'Réserves 2026'!AO$58</f>
        <v>0</v>
      </c>
      <c r="AC54" s="281">
        <f>'Réserves 2026'!AN$58</f>
        <v>0</v>
      </c>
      <c r="AD54" s="282">
        <f>'Réserves 2025'!Y58</f>
        <v>0.89970823747156281</v>
      </c>
      <c r="AE54" s="283">
        <f>'Réserves 2025'!X58</f>
        <v>70</v>
      </c>
      <c r="AF54" s="282">
        <f t="shared" si="20"/>
        <v>-0.89970823747156281</v>
      </c>
      <c r="AG54" s="281">
        <f t="shared" si="20"/>
        <v>-70</v>
      </c>
      <c r="AH54" s="284">
        <f t="shared" si="21"/>
        <v>0</v>
      </c>
      <c r="AI54" s="285">
        <f t="shared" si="21"/>
        <v>0</v>
      </c>
      <c r="AK54" s="277" t="s">
        <v>228</v>
      </c>
      <c r="AL54" s="280">
        <f>'Réserves 2026'!AQ$58</f>
        <v>0</v>
      </c>
      <c r="AM54" s="281">
        <f>'Réserves 2026'!AP$58</f>
        <v>0</v>
      </c>
      <c r="AN54" s="282">
        <f>'Réserves 2025'!AA58</f>
        <v>0.8450059766332918</v>
      </c>
      <c r="AO54" s="283">
        <f>'Réserves 2025'!Z58</f>
        <v>65.744</v>
      </c>
      <c r="AP54" s="282">
        <f t="shared" si="22"/>
        <v>-0.8450059766332918</v>
      </c>
      <c r="AQ54" s="281">
        <f t="shared" si="22"/>
        <v>-65.744</v>
      </c>
      <c r="AR54" s="284">
        <f t="shared" si="23"/>
        <v>0</v>
      </c>
      <c r="AS54" s="285">
        <f t="shared" si="23"/>
        <v>0</v>
      </c>
    </row>
    <row r="55" spans="1:45">
      <c r="A55" s="277" t="s">
        <v>228</v>
      </c>
      <c r="B55" s="278">
        <f>'Réserves 2026'!AG$58</f>
        <v>0</v>
      </c>
      <c r="C55" s="279">
        <f>'Réserves 2025'!Q58</f>
        <v>0.98622161099186423</v>
      </c>
      <c r="D55" s="278">
        <f t="shared" si="24"/>
        <v>0</v>
      </c>
      <c r="F55" s="318"/>
      <c r="J55" s="147" t="s">
        <v>229</v>
      </c>
      <c r="K55" s="321">
        <f>'Réserves 2026'!AO$60</f>
        <v>0</v>
      </c>
      <c r="L55" s="321">
        <f>'Réserves 2026'!AQ$60</f>
        <v>0</v>
      </c>
      <c r="Q55" s="298" t="s">
        <v>229</v>
      </c>
      <c r="R55" s="301">
        <f>'Réserves 2026'!AM$60</f>
        <v>0</v>
      </c>
      <c r="S55" s="302">
        <f>'Réserves 2026'!AL$60</f>
        <v>0</v>
      </c>
      <c r="T55" s="303">
        <f>'Réserves 2025'!W60</f>
        <v>0.93297032118869372</v>
      </c>
      <c r="U55" s="304">
        <f>'Réserves 2025'!V60</f>
        <v>363.23800000000006</v>
      </c>
      <c r="V55" s="305">
        <f t="shared" si="18"/>
        <v>-0.93297032118869372</v>
      </c>
      <c r="W55" s="306">
        <f t="shared" si="18"/>
        <v>-363.23800000000006</v>
      </c>
      <c r="X55" s="307">
        <f t="shared" si="19"/>
        <v>0</v>
      </c>
      <c r="Y55" s="308">
        <f t="shared" si="19"/>
        <v>0</v>
      </c>
      <c r="AA55" s="298" t="s">
        <v>229</v>
      </c>
      <c r="AB55" s="301">
        <f>'Réserves 2026'!AO$60</f>
        <v>0</v>
      </c>
      <c r="AC55" s="302">
        <f>'Réserves 2026'!AN$60</f>
        <v>0</v>
      </c>
      <c r="AD55" s="303">
        <f>'Réserves 2025'!Y60</f>
        <v>0.86986014614663465</v>
      </c>
      <c r="AE55" s="304">
        <f>'Réserves 2025'!X60</f>
        <v>338.66699999999997</v>
      </c>
      <c r="AF55" s="305">
        <f t="shared" si="20"/>
        <v>-0.86986014614663465</v>
      </c>
      <c r="AG55" s="306">
        <f t="shared" si="20"/>
        <v>-338.66699999999997</v>
      </c>
      <c r="AH55" s="307">
        <f t="shared" si="21"/>
        <v>0</v>
      </c>
      <c r="AI55" s="308">
        <f t="shared" si="21"/>
        <v>0</v>
      </c>
      <c r="AK55" s="298" t="s">
        <v>229</v>
      </c>
      <c r="AL55" s="301">
        <f>'Réserves 2026'!AQ$60</f>
        <v>0</v>
      </c>
      <c r="AM55" s="302">
        <f>'Réserves 2026'!AP$60</f>
        <v>0</v>
      </c>
      <c r="AN55" s="303">
        <f>'Réserves 2025'!AA60</f>
        <v>0.76194279990239755</v>
      </c>
      <c r="AO55" s="304">
        <f>'Réserves 2025'!Z60</f>
        <v>296.65099999999995</v>
      </c>
      <c r="AP55" s="305">
        <f t="shared" si="22"/>
        <v>-0.76194279990239755</v>
      </c>
      <c r="AQ55" s="306">
        <f t="shared" si="22"/>
        <v>-296.65099999999995</v>
      </c>
      <c r="AR55" s="307">
        <f t="shared" si="23"/>
        <v>0</v>
      </c>
      <c r="AS55" s="308">
        <f t="shared" si="23"/>
        <v>0</v>
      </c>
    </row>
    <row r="56" spans="1:45">
      <c r="A56" s="298" t="s">
        <v>229</v>
      </c>
      <c r="B56" s="299">
        <f>'Réserves 2026'!AG$60</f>
        <v>0</v>
      </c>
      <c r="C56" s="300">
        <f>'Réserves 2025'!Q60</f>
        <v>0.97521928416402337</v>
      </c>
      <c r="D56" s="299">
        <f t="shared" si="24"/>
        <v>0</v>
      </c>
      <c r="F56" s="269"/>
      <c r="AE56" s="269"/>
      <c r="AO56" s="269"/>
    </row>
    <row r="57" spans="1:45">
      <c r="J57" s="324" t="s">
        <v>230</v>
      </c>
      <c r="K57" s="325">
        <f>'Réserves 2026'!AO$73</f>
        <v>0</v>
      </c>
      <c r="L57" s="325">
        <f>'Réserves 2026'!AQ$73</f>
        <v>0</v>
      </c>
      <c r="Q57" s="298" t="s">
        <v>230</v>
      </c>
      <c r="R57" s="322">
        <f>'Réserves 2026'!AM73</f>
        <v>0</v>
      </c>
      <c r="S57" s="302">
        <f>'Réserves 2026'!AL$73</f>
        <v>0</v>
      </c>
      <c r="T57" s="303">
        <f>'Réserves 2025'!W73</f>
        <v>0.81950750098697211</v>
      </c>
      <c r="U57" s="304">
        <f>'Réserves 2025'!V73</f>
        <v>132.852</v>
      </c>
      <c r="V57" s="305">
        <f>R57-T57</f>
        <v>-0.81950750098697211</v>
      </c>
      <c r="W57" s="306">
        <f>S57-U57</f>
        <v>-132.852</v>
      </c>
      <c r="X57" s="307">
        <f>R57-R43</f>
        <v>0</v>
      </c>
      <c r="Y57" s="308">
        <f>S57-S43</f>
        <v>0</v>
      </c>
      <c r="AA57" s="298" t="s">
        <v>230</v>
      </c>
      <c r="AB57" s="322">
        <f>'Réserves 2026'!AO73</f>
        <v>0</v>
      </c>
      <c r="AC57" s="302">
        <f>'Réserves 2026'!AN$73</f>
        <v>0</v>
      </c>
      <c r="AD57" s="303">
        <f>'Réserves 2025'!Y73</f>
        <v>0.79787583688374941</v>
      </c>
      <c r="AE57" s="304">
        <f>'Réserves 2025'!X73</f>
        <v>131.09100000000001</v>
      </c>
      <c r="AF57" s="305">
        <f>AB57-AD57</f>
        <v>-0.79787583688374941</v>
      </c>
      <c r="AG57" s="306">
        <f>AC57-AE57</f>
        <v>-131.09100000000001</v>
      </c>
      <c r="AH57" s="307">
        <f>AB57-R57</f>
        <v>0</v>
      </c>
      <c r="AI57" s="308">
        <f>AC57-S57</f>
        <v>0</v>
      </c>
      <c r="AK57" s="298" t="s">
        <v>230</v>
      </c>
      <c r="AL57" s="322">
        <f>'Réserves 2026'!AQ73</f>
        <v>0</v>
      </c>
      <c r="AM57" s="302">
        <f>'Réserves 2026'!AP$73</f>
        <v>0</v>
      </c>
      <c r="AN57" s="303">
        <f>'Réserves 2025'!AA73</f>
        <v>0.74287597363690849</v>
      </c>
      <c r="AO57" s="304">
        <f>'Réserves 2025'!Z73</f>
        <v>123.986</v>
      </c>
      <c r="AP57" s="305">
        <f>AL57-AN57</f>
        <v>-0.74287597363690849</v>
      </c>
      <c r="AQ57" s="306">
        <f>AM57-AO57</f>
        <v>-123.986</v>
      </c>
      <c r="AR57" s="307">
        <f>AL57-AB57</f>
        <v>0</v>
      </c>
      <c r="AS57" s="308">
        <f>AM57-AC57</f>
        <v>0</v>
      </c>
    </row>
    <row r="58" spans="1:45">
      <c r="A58" s="298" t="s">
        <v>230</v>
      </c>
      <c r="B58" s="322">
        <f>'Réserves 2026'!AG$73</f>
        <v>0</v>
      </c>
      <c r="C58" s="323">
        <f>'Réserves 2025'!Q73</f>
        <v>1</v>
      </c>
      <c r="D58" s="323"/>
      <c r="F58" s="267"/>
      <c r="AB58" s="457"/>
      <c r="AC58" s="457"/>
      <c r="AD58" s="457"/>
      <c r="AE58" s="457"/>
      <c r="AF58" s="458"/>
      <c r="AG58" s="458"/>
      <c r="AH58" s="459"/>
      <c r="AI58" s="459"/>
    </row>
    <row r="59" spans="1:45">
      <c r="B59" s="267"/>
      <c r="C59" s="9"/>
      <c r="D59" s="9"/>
      <c r="F59" s="267"/>
      <c r="AB59" s="326"/>
      <c r="AC59" s="327"/>
      <c r="AD59" s="315"/>
      <c r="AE59" s="328"/>
      <c r="AF59" s="329"/>
      <c r="AG59" s="330"/>
      <c r="AH59" s="331"/>
      <c r="AI59" s="332"/>
    </row>
    <row r="60" spans="1:45">
      <c r="A60" s="72" t="s">
        <v>243</v>
      </c>
      <c r="E60" s="72"/>
      <c r="R60" s="455" t="s">
        <v>343</v>
      </c>
      <c r="S60" s="455"/>
      <c r="T60" s="452" t="s">
        <v>376</v>
      </c>
      <c r="U60" s="452"/>
      <c r="V60" s="453" t="s">
        <v>377</v>
      </c>
      <c r="W60" s="453"/>
      <c r="X60" s="454" t="s">
        <v>378</v>
      </c>
      <c r="Y60" s="454"/>
      <c r="AB60" s="455" t="s">
        <v>379</v>
      </c>
      <c r="AC60" s="455"/>
      <c r="AD60" s="452" t="s">
        <v>250</v>
      </c>
      <c r="AE60" s="452"/>
      <c r="AF60" s="453" t="s">
        <v>380</v>
      </c>
      <c r="AG60" s="453"/>
      <c r="AH60" s="454" t="s">
        <v>383</v>
      </c>
      <c r="AI60" s="454"/>
      <c r="AL60" s="455" t="s">
        <v>381</v>
      </c>
      <c r="AM60" s="455"/>
      <c r="AN60" s="452" t="s">
        <v>251</v>
      </c>
      <c r="AO60" s="452"/>
      <c r="AP60" s="453" t="s">
        <v>382</v>
      </c>
      <c r="AQ60" s="453"/>
      <c r="AR60" s="454" t="s">
        <v>384</v>
      </c>
      <c r="AS60" s="454"/>
    </row>
    <row r="61" spans="1:45" ht="38.25">
      <c r="J61" s="316" t="s">
        <v>242</v>
      </c>
      <c r="K61" s="317" t="s">
        <v>253</v>
      </c>
      <c r="L61" s="317" t="s">
        <v>254</v>
      </c>
      <c r="M61" s="267"/>
      <c r="Q61" s="270" t="s">
        <v>215</v>
      </c>
      <c r="R61" s="273" t="s">
        <v>218</v>
      </c>
      <c r="S61" s="273" t="s">
        <v>219</v>
      </c>
      <c r="T61" s="274" t="s">
        <v>218</v>
      </c>
      <c r="U61" s="274" t="s">
        <v>219</v>
      </c>
      <c r="V61" s="275" t="s">
        <v>220</v>
      </c>
      <c r="W61" s="275" t="s">
        <v>221</v>
      </c>
      <c r="X61" s="276" t="s">
        <v>220</v>
      </c>
      <c r="Y61" s="276" t="s">
        <v>221</v>
      </c>
      <c r="AA61" s="270" t="s">
        <v>215</v>
      </c>
      <c r="AB61" s="273" t="s">
        <v>218</v>
      </c>
      <c r="AC61" s="273" t="s">
        <v>219</v>
      </c>
      <c r="AD61" s="274" t="s">
        <v>218</v>
      </c>
      <c r="AE61" s="274" t="s">
        <v>219</v>
      </c>
      <c r="AF61" s="275" t="s">
        <v>220</v>
      </c>
      <c r="AG61" s="275" t="s">
        <v>221</v>
      </c>
      <c r="AH61" s="276" t="s">
        <v>220</v>
      </c>
      <c r="AI61" s="276" t="s">
        <v>221</v>
      </c>
      <c r="AK61" s="270" t="s">
        <v>215</v>
      </c>
      <c r="AL61" s="273" t="s">
        <v>218</v>
      </c>
      <c r="AM61" s="273" t="s">
        <v>219</v>
      </c>
      <c r="AN61" s="274" t="s">
        <v>218</v>
      </c>
      <c r="AO61" s="274" t="s">
        <v>219</v>
      </c>
      <c r="AP61" s="275" t="s">
        <v>220</v>
      </c>
      <c r="AQ61" s="275" t="s">
        <v>221</v>
      </c>
      <c r="AR61" s="276" t="s">
        <v>220</v>
      </c>
      <c r="AS61" s="276" t="s">
        <v>221</v>
      </c>
    </row>
    <row r="62" spans="1:45" ht="25.5">
      <c r="A62" s="270" t="s">
        <v>215</v>
      </c>
      <c r="B62" s="271" t="s">
        <v>411</v>
      </c>
      <c r="C62" s="270" t="s">
        <v>246</v>
      </c>
      <c r="D62" s="271" t="s">
        <v>407</v>
      </c>
      <c r="F62" s="267"/>
      <c r="J62" s="277" t="s">
        <v>222</v>
      </c>
      <c r="K62" s="278">
        <f>'Réserves 2026'!AU$14</f>
        <v>0</v>
      </c>
      <c r="L62" s="278">
        <f>'Réserves 2026'!AW$14</f>
        <v>0</v>
      </c>
      <c r="M62" s="72"/>
      <c r="Q62" s="277" t="s">
        <v>222</v>
      </c>
      <c r="R62" s="280">
        <f>'Réserves 2026'!AS$14</f>
        <v>0</v>
      </c>
      <c r="S62" s="281">
        <f>'Réserves 2026'!AR$14</f>
        <v>0</v>
      </c>
      <c r="T62" s="282">
        <f>'Réserves 2025'!AC14</f>
        <v>0.6435316808343452</v>
      </c>
      <c r="U62" s="283">
        <f>'Réserves 2025'!AB14</f>
        <v>45.043999999999997</v>
      </c>
      <c r="V62" s="282">
        <f t="shared" ref="V62:W69" si="25">R62-T62</f>
        <v>-0.6435316808343452</v>
      </c>
      <c r="W62" s="281">
        <f t="shared" si="25"/>
        <v>-45.043999999999997</v>
      </c>
      <c r="X62" s="284">
        <f t="shared" ref="X62:Y69" si="26">R62-R48</f>
        <v>0</v>
      </c>
      <c r="Y62" s="285">
        <f t="shared" si="26"/>
        <v>0</v>
      </c>
      <c r="AA62" s="277" t="s">
        <v>222</v>
      </c>
      <c r="AB62" s="280">
        <f>'Réserves 2026'!AU$14</f>
        <v>0</v>
      </c>
      <c r="AC62" s="281">
        <f>'Réserves 2026'!AT$14</f>
        <v>0</v>
      </c>
      <c r="AD62" s="282">
        <f>'Réserves 2025'!AE14</f>
        <v>0.47132795199657118</v>
      </c>
      <c r="AE62" s="283">
        <f>'Réserves 2025'!AD14</f>
        <v>32.990600000000001</v>
      </c>
      <c r="AF62" s="335">
        <f t="shared" ref="AF62:AF69" si="27">AB62-AD62</f>
        <v>-0.47132795199657118</v>
      </c>
      <c r="AG62" s="336">
        <f t="shared" ref="AG62:AG69" si="28">AC62-AE62</f>
        <v>-32.990600000000001</v>
      </c>
      <c r="AH62" s="337">
        <f t="shared" ref="AH62:AH69" si="29">AB62-R62</f>
        <v>0</v>
      </c>
      <c r="AI62" s="338">
        <f t="shared" ref="AI62:AI69" si="30">AC62-S62</f>
        <v>0</v>
      </c>
      <c r="AK62" s="277" t="s">
        <v>222</v>
      </c>
      <c r="AL62" s="280">
        <f>'Réserves 2026'!AW$14</f>
        <v>0</v>
      </c>
      <c r="AM62" s="281">
        <f>'Réserves 2026'!AV$14</f>
        <v>0</v>
      </c>
      <c r="AN62" s="282">
        <f>'Réserves 2025'!AG14</f>
        <v>0.35951139367097645</v>
      </c>
      <c r="AO62" s="283">
        <f>'Réserves 2025'!AF14</f>
        <v>25.163999999999998</v>
      </c>
      <c r="AP62" s="282">
        <f t="shared" ref="AP62:AQ69" si="31">AL62-AN62</f>
        <v>-0.35951139367097645</v>
      </c>
      <c r="AQ62" s="281">
        <f t="shared" si="31"/>
        <v>-25.163999999999998</v>
      </c>
      <c r="AR62" s="284">
        <f t="shared" ref="AR62:AS69" si="32">AL62-AB62</f>
        <v>0</v>
      </c>
      <c r="AS62" s="285">
        <f t="shared" si="32"/>
        <v>0</v>
      </c>
    </row>
    <row r="63" spans="1:45">
      <c r="A63" s="277" t="s">
        <v>222</v>
      </c>
      <c r="B63" s="278">
        <f>'Réserves 2026'!AM$14</f>
        <v>0</v>
      </c>
      <c r="C63" s="279">
        <f>'Réserves 2025'!W14</f>
        <v>0.95065361811557958</v>
      </c>
      <c r="D63" s="278">
        <f t="shared" ref="D63:D70" si="33">B49</f>
        <v>0</v>
      </c>
      <c r="J63" s="319" t="s">
        <v>223</v>
      </c>
      <c r="K63" s="320">
        <f>'Réserves 2026'!AU$16</f>
        <v>0</v>
      </c>
      <c r="L63" s="320">
        <f>'Réserves 2026'!AW$16</f>
        <v>0</v>
      </c>
      <c r="Q63" s="286" t="s">
        <v>223</v>
      </c>
      <c r="R63" s="289">
        <f>'Réserves 2026'!AS$16</f>
        <v>0</v>
      </c>
      <c r="S63" s="290">
        <f>'Réserves 2026'!AR$16</f>
        <v>0</v>
      </c>
      <c r="T63" s="291">
        <f>'Réserves 2025'!AC16</f>
        <v>0.75518867924528299</v>
      </c>
      <c r="U63" s="292">
        <f>'Réserves 2025'!AB16</f>
        <v>16.009999999999998</v>
      </c>
      <c r="V63" s="293">
        <f t="shared" si="25"/>
        <v>-0.75518867924528299</v>
      </c>
      <c r="W63" s="294">
        <f t="shared" si="25"/>
        <v>-16.009999999999998</v>
      </c>
      <c r="X63" s="295">
        <f t="shared" si="26"/>
        <v>0</v>
      </c>
      <c r="Y63" s="296">
        <f t="shared" si="26"/>
        <v>0</v>
      </c>
      <c r="AA63" s="286" t="s">
        <v>223</v>
      </c>
      <c r="AB63" s="289">
        <f>'Réserves 2026'!AU$16</f>
        <v>0</v>
      </c>
      <c r="AC63" s="290">
        <f>'Réserves 2026'!AT$16</f>
        <v>0</v>
      </c>
      <c r="AD63" s="291">
        <f>'Réserves 2025'!AE16</f>
        <v>0.66367924528301891</v>
      </c>
      <c r="AE63" s="292">
        <f>'Réserves 2025'!AD16</f>
        <v>14.07</v>
      </c>
      <c r="AF63" s="293">
        <f t="shared" si="27"/>
        <v>-0.66367924528301891</v>
      </c>
      <c r="AG63" s="294">
        <f t="shared" si="28"/>
        <v>-14.07</v>
      </c>
      <c r="AH63" s="295">
        <f t="shared" si="29"/>
        <v>0</v>
      </c>
      <c r="AI63" s="296">
        <f t="shared" si="30"/>
        <v>0</v>
      </c>
      <c r="AK63" s="286" t="s">
        <v>223</v>
      </c>
      <c r="AL63" s="289">
        <f>'Réserves 2026'!AW$16</f>
        <v>0</v>
      </c>
      <c r="AM63" s="290">
        <f>'Réserves 2026'!AV$16</f>
        <v>0</v>
      </c>
      <c r="AN63" s="291">
        <f>'Réserves 2025'!AG16</f>
        <v>0.53349056603773592</v>
      </c>
      <c r="AO63" s="292">
        <f>'Réserves 2025'!AF16</f>
        <v>11.31</v>
      </c>
      <c r="AP63" s="293">
        <f t="shared" si="31"/>
        <v>-0.53349056603773592</v>
      </c>
      <c r="AQ63" s="294">
        <f t="shared" si="31"/>
        <v>-11.31</v>
      </c>
      <c r="AR63" s="295">
        <f t="shared" si="32"/>
        <v>0</v>
      </c>
      <c r="AS63" s="296">
        <f t="shared" si="32"/>
        <v>0</v>
      </c>
    </row>
    <row r="64" spans="1:45">
      <c r="A64" s="286" t="s">
        <v>223</v>
      </c>
      <c r="B64" s="287">
        <f>'Réserves 2026'!AM$16</f>
        <v>0</v>
      </c>
      <c r="C64" s="288">
        <f>'Réserves 2025'!W16</f>
        <v>0.95471698113207559</v>
      </c>
      <c r="D64" s="287">
        <f t="shared" si="33"/>
        <v>0</v>
      </c>
      <c r="J64" s="277" t="s">
        <v>224</v>
      </c>
      <c r="K64" s="278">
        <f>'Réserves 2026'!AU$18</f>
        <v>0</v>
      </c>
      <c r="L64" s="278">
        <f>'Réserves 2026'!AW$18</f>
        <v>0</v>
      </c>
      <c r="Q64" s="277" t="s">
        <v>224</v>
      </c>
      <c r="R64" s="280">
        <f>'Réserves 2026'!AS18</f>
        <v>0</v>
      </c>
      <c r="S64" s="281">
        <f>'Réserves 2026'!AR$18</f>
        <v>0</v>
      </c>
      <c r="T64" s="282">
        <f>'Réserves 2025'!AC18</f>
        <v>0.95532852564102566</v>
      </c>
      <c r="U64" s="283">
        <f>'Réserves 2025'!AB18</f>
        <v>4.7690000000000001</v>
      </c>
      <c r="V64" s="282">
        <f t="shared" si="25"/>
        <v>-0.95532852564102566</v>
      </c>
      <c r="W64" s="281">
        <f t="shared" si="25"/>
        <v>-4.7690000000000001</v>
      </c>
      <c r="X64" s="284">
        <f t="shared" si="26"/>
        <v>0</v>
      </c>
      <c r="Y64" s="285">
        <f t="shared" si="26"/>
        <v>0</v>
      </c>
      <c r="AA64" s="277" t="s">
        <v>224</v>
      </c>
      <c r="AB64" s="280">
        <f>'Réserves 2026'!AU18</f>
        <v>0</v>
      </c>
      <c r="AC64" s="281">
        <f>'Réserves 2026'!AT$18</f>
        <v>0</v>
      </c>
      <c r="AD64" s="282">
        <f>'Réserves 2025'!AE18</f>
        <v>0.91766826923076927</v>
      </c>
      <c r="AE64" s="283">
        <f>'Réserves 2025'!AD18</f>
        <v>4.5810000000000004</v>
      </c>
      <c r="AF64" s="335">
        <f t="shared" si="27"/>
        <v>-0.91766826923076927</v>
      </c>
      <c r="AG64" s="336">
        <f t="shared" si="28"/>
        <v>-4.5810000000000004</v>
      </c>
      <c r="AH64" s="337">
        <f t="shared" si="29"/>
        <v>0</v>
      </c>
      <c r="AI64" s="338">
        <f t="shared" si="30"/>
        <v>0</v>
      </c>
      <c r="AK64" s="277" t="s">
        <v>224</v>
      </c>
      <c r="AL64" s="280">
        <f>'Réserves 2026'!AW18</f>
        <v>0</v>
      </c>
      <c r="AM64" s="281">
        <f>'Réserves 2026'!AV$18</f>
        <v>0</v>
      </c>
      <c r="AN64" s="282">
        <f>'Réserves 2025'!AG18</f>
        <v>0.80188301282051289</v>
      </c>
      <c r="AO64" s="283">
        <f>'Réserves 2025'!AF18</f>
        <v>4.0030000000000001</v>
      </c>
      <c r="AP64" s="282">
        <f t="shared" si="31"/>
        <v>-0.80188301282051289</v>
      </c>
      <c r="AQ64" s="281">
        <f t="shared" si="31"/>
        <v>-4.0030000000000001</v>
      </c>
      <c r="AR64" s="284">
        <f t="shared" si="32"/>
        <v>0</v>
      </c>
      <c r="AS64" s="285">
        <f t="shared" si="32"/>
        <v>0</v>
      </c>
    </row>
    <row r="65" spans="1:45">
      <c r="A65" s="277" t="s">
        <v>224</v>
      </c>
      <c r="B65" s="278">
        <f>'Réserves 2026'!AM$18</f>
        <v>0</v>
      </c>
      <c r="C65" s="279">
        <f>'Réserves 2025'!W18</f>
        <v>0.97976762820512819</v>
      </c>
      <c r="D65" s="278">
        <f t="shared" si="33"/>
        <v>0</v>
      </c>
      <c r="J65" s="319" t="s">
        <v>225</v>
      </c>
      <c r="K65" s="320">
        <f>'Réserves 2026'!AU$31</f>
        <v>0</v>
      </c>
      <c r="L65" s="320">
        <f>'Réserves 2026'!AW$31</f>
        <v>0</v>
      </c>
      <c r="Q65" s="286" t="s">
        <v>225</v>
      </c>
      <c r="R65" s="289">
        <f>'Réserves 2026'!AS$31</f>
        <v>0</v>
      </c>
      <c r="S65" s="290">
        <f>'Réserves 2026'!AR$31</f>
        <v>0</v>
      </c>
      <c r="T65" s="291">
        <f>'Réserves 2025'!AC31</f>
        <v>0.72070017431725741</v>
      </c>
      <c r="U65" s="292">
        <f>'Réserves 2025'!AB31</f>
        <v>99.225999999999999</v>
      </c>
      <c r="V65" s="293">
        <f t="shared" si="25"/>
        <v>-0.72070017431725741</v>
      </c>
      <c r="W65" s="294">
        <f t="shared" si="25"/>
        <v>-99.225999999999999</v>
      </c>
      <c r="X65" s="295">
        <f t="shared" si="26"/>
        <v>0</v>
      </c>
      <c r="Y65" s="296">
        <f t="shared" si="26"/>
        <v>0</v>
      </c>
      <c r="AA65" s="286" t="s">
        <v>225</v>
      </c>
      <c r="AB65" s="289">
        <f>'Réserves 2026'!AU$31</f>
        <v>0</v>
      </c>
      <c r="AC65" s="290">
        <f>'Réserves 2026'!AT$31</f>
        <v>0</v>
      </c>
      <c r="AD65" s="291">
        <f>'Réserves 2025'!AE31</f>
        <v>0.64690586868099953</v>
      </c>
      <c r="AE65" s="292">
        <f>'Réserves 2025'!AD31</f>
        <v>89.066000000000017</v>
      </c>
      <c r="AF65" s="293">
        <f t="shared" si="27"/>
        <v>-0.64690586868099953</v>
      </c>
      <c r="AG65" s="294">
        <f t="shared" si="28"/>
        <v>-89.066000000000017</v>
      </c>
      <c r="AH65" s="295">
        <f t="shared" si="29"/>
        <v>0</v>
      </c>
      <c r="AI65" s="296">
        <f t="shared" si="30"/>
        <v>0</v>
      </c>
      <c r="AK65" s="286" t="s">
        <v>225</v>
      </c>
      <c r="AL65" s="289">
        <f>'Réserves 2026'!AW$31</f>
        <v>0</v>
      </c>
      <c r="AM65" s="290">
        <f>'Réserves 2026'!AV$31</f>
        <v>0</v>
      </c>
      <c r="AN65" s="291">
        <f>'Réserves 2025'!AG31</f>
        <v>0.57315514235909359</v>
      </c>
      <c r="AO65" s="292">
        <f>'Réserves 2025'!AF31</f>
        <v>78.912000000000006</v>
      </c>
      <c r="AP65" s="293">
        <f t="shared" si="31"/>
        <v>-0.57315514235909359</v>
      </c>
      <c r="AQ65" s="294">
        <f t="shared" si="31"/>
        <v>-78.912000000000006</v>
      </c>
      <c r="AR65" s="295">
        <f t="shared" si="32"/>
        <v>0</v>
      </c>
      <c r="AS65" s="296">
        <f t="shared" si="32"/>
        <v>0</v>
      </c>
    </row>
    <row r="66" spans="1:45">
      <c r="A66" s="286" t="s">
        <v>225</v>
      </c>
      <c r="B66" s="287">
        <f>'Réserves 2026'!AM$31</f>
        <v>0</v>
      </c>
      <c r="C66" s="288">
        <f>'Réserves 2025'!W31</f>
        <v>0.90869407321324813</v>
      </c>
      <c r="D66" s="287">
        <f t="shared" si="33"/>
        <v>0</v>
      </c>
      <c r="J66" s="277" t="s">
        <v>226</v>
      </c>
      <c r="K66" s="278">
        <f>'Réserves 2026'!AU$45</f>
        <v>0</v>
      </c>
      <c r="L66" s="278">
        <f>'Réserves 2026'!AW$45</f>
        <v>0</v>
      </c>
      <c r="Q66" s="277" t="s">
        <v>226</v>
      </c>
      <c r="R66" s="280">
        <f>'Réserves 2026'!AS$45</f>
        <v>0</v>
      </c>
      <c r="S66" s="281">
        <f>'Réserves 2026'!AR$45</f>
        <v>0</v>
      </c>
      <c r="T66" s="282">
        <f>'Réserves 2025'!AC45</f>
        <v>0.88780487804878061</v>
      </c>
      <c r="U66" s="297">
        <f>'Réserves 2025'!AB45</f>
        <v>7.28</v>
      </c>
      <c r="V66" s="282">
        <f t="shared" si="25"/>
        <v>-0.88780487804878061</v>
      </c>
      <c r="W66" s="281">
        <f t="shared" si="25"/>
        <v>-7.28</v>
      </c>
      <c r="X66" s="284">
        <f t="shared" si="26"/>
        <v>0</v>
      </c>
      <c r="Y66" s="285">
        <f t="shared" si="26"/>
        <v>0</v>
      </c>
      <c r="AA66" s="277" t="s">
        <v>226</v>
      </c>
      <c r="AB66" s="280">
        <f>'Réserves 2026'!AU$45</f>
        <v>0</v>
      </c>
      <c r="AC66" s="281">
        <f>'Réserves 2026'!AT$45</f>
        <v>0</v>
      </c>
      <c r="AD66" s="282">
        <f>'Réserves 2025'!AE45</f>
        <v>0.83780487804878057</v>
      </c>
      <c r="AE66" s="297">
        <f>'Réserves 2025'!AD45</f>
        <v>6.87</v>
      </c>
      <c r="AF66" s="335">
        <f t="shared" si="27"/>
        <v>-0.83780487804878057</v>
      </c>
      <c r="AG66" s="336">
        <f t="shared" si="28"/>
        <v>-6.87</v>
      </c>
      <c r="AH66" s="337">
        <f t="shared" si="29"/>
        <v>0</v>
      </c>
      <c r="AI66" s="338">
        <f t="shared" si="30"/>
        <v>0</v>
      </c>
      <c r="AK66" s="277" t="s">
        <v>226</v>
      </c>
      <c r="AL66" s="280">
        <f>'Réserves 2026'!AW$45</f>
        <v>0</v>
      </c>
      <c r="AM66" s="281">
        <f>'Réserves 2026'!AV$45</f>
        <v>0</v>
      </c>
      <c r="AN66" s="282">
        <f>'Réserves 2025'!AG45</f>
        <v>0.79268292682926833</v>
      </c>
      <c r="AO66" s="297">
        <f>'Réserves 2025'!AF45</f>
        <v>6.5</v>
      </c>
      <c r="AP66" s="282">
        <f t="shared" si="31"/>
        <v>-0.79268292682926833</v>
      </c>
      <c r="AQ66" s="281">
        <f t="shared" si="31"/>
        <v>-6.5</v>
      </c>
      <c r="AR66" s="284">
        <f t="shared" si="32"/>
        <v>0</v>
      </c>
      <c r="AS66" s="285">
        <f t="shared" si="32"/>
        <v>0</v>
      </c>
    </row>
    <row r="67" spans="1:45">
      <c r="A67" s="277" t="s">
        <v>226</v>
      </c>
      <c r="B67" s="278">
        <f>'Réserves 2026'!AM$45</f>
        <v>0</v>
      </c>
      <c r="C67" s="279">
        <f>'Réserves 2025'!W45</f>
        <v>1</v>
      </c>
      <c r="D67" s="278">
        <f t="shared" si="33"/>
        <v>0</v>
      </c>
      <c r="J67" s="319" t="s">
        <v>227</v>
      </c>
      <c r="K67" s="320">
        <f>'Réserves 2026'!AU$43</f>
        <v>0</v>
      </c>
      <c r="L67" s="320">
        <f>'Réserves 2026'!AW$43</f>
        <v>0</v>
      </c>
      <c r="Q67" s="286" t="s">
        <v>227</v>
      </c>
      <c r="R67" s="289">
        <f>'Réserves 2026'!AS$43</f>
        <v>0</v>
      </c>
      <c r="S67" s="290">
        <f>'Réserves 2026'!AR$43</f>
        <v>0</v>
      </c>
      <c r="T67" s="291">
        <f>'Réserves 2025'!AC43</f>
        <v>0.64278413589577477</v>
      </c>
      <c r="U67" s="292">
        <f>'Réserves 2025'!AB43</f>
        <v>44.650999999999996</v>
      </c>
      <c r="V67" s="293">
        <f t="shared" si="25"/>
        <v>-0.64278413589577477</v>
      </c>
      <c r="W67" s="294">
        <f t="shared" si="25"/>
        <v>-44.650999999999996</v>
      </c>
      <c r="X67" s="295">
        <f t="shared" si="26"/>
        <v>0</v>
      </c>
      <c r="Y67" s="296">
        <f t="shared" si="26"/>
        <v>0</v>
      </c>
      <c r="AA67" s="286" t="s">
        <v>227</v>
      </c>
      <c r="AB67" s="289">
        <f>'Réserves 2026'!AU$43</f>
        <v>0</v>
      </c>
      <c r="AC67" s="290">
        <f>'Réserves 2026'!AT$43</f>
        <v>0</v>
      </c>
      <c r="AD67" s="291">
        <f>'Réserves 2025'!AE43</f>
        <v>0.49209529979126188</v>
      </c>
      <c r="AE67" s="292">
        <f>'Réserves 2025'!AD43</f>
        <v>34.183400000000006</v>
      </c>
      <c r="AF67" s="293">
        <f t="shared" si="27"/>
        <v>-0.49209529979126188</v>
      </c>
      <c r="AG67" s="294">
        <f t="shared" si="28"/>
        <v>-34.183400000000006</v>
      </c>
      <c r="AH67" s="295">
        <f t="shared" si="29"/>
        <v>0</v>
      </c>
      <c r="AI67" s="296">
        <f t="shared" si="30"/>
        <v>0</v>
      </c>
      <c r="AK67" s="286" t="s">
        <v>227</v>
      </c>
      <c r="AL67" s="289">
        <f>'Réserves 2026'!AW$43</f>
        <v>0</v>
      </c>
      <c r="AM67" s="290">
        <f>'Réserves 2026'!AV$43</f>
        <v>0</v>
      </c>
      <c r="AN67" s="291">
        <f>'Réserves 2025'!AG43</f>
        <v>0.39395378967825523</v>
      </c>
      <c r="AO67" s="292">
        <f>'Réserves 2025'!AF43</f>
        <v>27.366</v>
      </c>
      <c r="AP67" s="293">
        <f t="shared" si="31"/>
        <v>-0.39395378967825523</v>
      </c>
      <c r="AQ67" s="294">
        <f t="shared" si="31"/>
        <v>-27.366</v>
      </c>
      <c r="AR67" s="295">
        <f t="shared" si="32"/>
        <v>0</v>
      </c>
      <c r="AS67" s="296">
        <f t="shared" si="32"/>
        <v>0</v>
      </c>
    </row>
    <row r="68" spans="1:45">
      <c r="A68" s="286" t="s">
        <v>227</v>
      </c>
      <c r="B68" s="287">
        <f>'Réserves 2026'!AM$43</f>
        <v>0</v>
      </c>
      <c r="C68" s="288">
        <f>'Réserves 2025'!W43</f>
        <v>0.93149067875908731</v>
      </c>
      <c r="D68" s="287">
        <f t="shared" si="33"/>
        <v>0</v>
      </c>
      <c r="J68" s="277" t="s">
        <v>228</v>
      </c>
      <c r="K68" s="278">
        <f>'Réserves 2026'!AU$58</f>
        <v>0</v>
      </c>
      <c r="L68" s="278">
        <f>'Réserves 2026'!AW$58</f>
        <v>0</v>
      </c>
      <c r="Q68" s="277" t="s">
        <v>228</v>
      </c>
      <c r="R68" s="280">
        <f>'Réserves 2026'!AS$58</f>
        <v>0</v>
      </c>
      <c r="S68" s="281">
        <f>'Réserves 2026'!AR$58</f>
        <v>0</v>
      </c>
      <c r="T68" s="282">
        <f>'Réserves 2025'!AC58</f>
        <v>0.80216701155482451</v>
      </c>
      <c r="U68" s="283">
        <f>'Réserves 2025'!AB58</f>
        <v>62.411000000000008</v>
      </c>
      <c r="V68" s="282">
        <f t="shared" si="25"/>
        <v>-0.80216701155482451</v>
      </c>
      <c r="W68" s="281">
        <f t="shared" si="25"/>
        <v>-62.411000000000008</v>
      </c>
      <c r="X68" s="284">
        <f t="shared" si="26"/>
        <v>0</v>
      </c>
      <c r="Y68" s="285">
        <f t="shared" si="26"/>
        <v>0</v>
      </c>
      <c r="AA68" s="277" t="s">
        <v>228</v>
      </c>
      <c r="AB68" s="280">
        <f>'Réserves 2026'!AU$58</f>
        <v>0</v>
      </c>
      <c r="AC68" s="281">
        <f>'Réserves 2026'!AT$58</f>
        <v>0</v>
      </c>
      <c r="AD68" s="282">
        <f>'Réserves 2025'!AE58</f>
        <v>0.70483143323522224</v>
      </c>
      <c r="AE68" s="283">
        <f>'Réserves 2025'!AD58</f>
        <v>54.837999999999994</v>
      </c>
      <c r="AF68" s="335">
        <f t="shared" si="27"/>
        <v>-0.70483143323522224</v>
      </c>
      <c r="AG68" s="336">
        <f t="shared" si="28"/>
        <v>-54.837999999999994</v>
      </c>
      <c r="AH68" s="337">
        <f t="shared" si="29"/>
        <v>0</v>
      </c>
      <c r="AI68" s="338">
        <f t="shared" si="30"/>
        <v>0</v>
      </c>
      <c r="AK68" s="277" t="s">
        <v>228</v>
      </c>
      <c r="AL68" s="280">
        <f>'Réserves 2026'!AW$58</f>
        <v>0</v>
      </c>
      <c r="AM68" s="281">
        <f>'Réserves 2026'!AV$58</f>
        <v>0</v>
      </c>
      <c r="AN68" s="282">
        <f>'Réserves 2025'!AG58</f>
        <v>0.64155623819132945</v>
      </c>
      <c r="AO68" s="283">
        <f>'Réserves 2025'!AF58</f>
        <v>49.915000000000006</v>
      </c>
      <c r="AP68" s="282">
        <f t="shared" si="31"/>
        <v>-0.64155623819132945</v>
      </c>
      <c r="AQ68" s="281">
        <f t="shared" si="31"/>
        <v>-49.915000000000006</v>
      </c>
      <c r="AR68" s="284">
        <f t="shared" si="32"/>
        <v>0</v>
      </c>
      <c r="AS68" s="285">
        <f t="shared" si="32"/>
        <v>0</v>
      </c>
    </row>
    <row r="69" spans="1:45">
      <c r="A69" s="277" t="s">
        <v>228</v>
      </c>
      <c r="B69" s="278">
        <f>'Réserves 2026'!AM$58</f>
        <v>0</v>
      </c>
      <c r="C69" s="279">
        <f>'Réserves 2025'!W58</f>
        <v>0.94534915106101336</v>
      </c>
      <c r="D69" s="278">
        <f t="shared" si="33"/>
        <v>0</v>
      </c>
      <c r="J69" s="147" t="s">
        <v>229</v>
      </c>
      <c r="K69" s="321">
        <f>'Réserves 2026'!AU$60</f>
        <v>0</v>
      </c>
      <c r="L69" s="321">
        <f>'Réserves 2026'!AW$60</f>
        <v>0</v>
      </c>
      <c r="Q69" s="298" t="s">
        <v>229</v>
      </c>
      <c r="R69" s="301">
        <f>'Réserves 2026'!AS$60</f>
        <v>0</v>
      </c>
      <c r="S69" s="302">
        <f>'Réserves 2026'!AR$60</f>
        <v>0</v>
      </c>
      <c r="T69" s="303">
        <f>'Réserves 2025'!AC60</f>
        <v>0.71761079789898152</v>
      </c>
      <c r="U69" s="304">
        <f>'Réserves 2025'!AB60</f>
        <v>279.39099999999996</v>
      </c>
      <c r="V69" s="305">
        <f t="shared" si="25"/>
        <v>-0.71761079789898152</v>
      </c>
      <c r="W69" s="306">
        <f t="shared" si="25"/>
        <v>-279.39099999999996</v>
      </c>
      <c r="X69" s="307">
        <f t="shared" si="26"/>
        <v>0</v>
      </c>
      <c r="Y69" s="308">
        <f t="shared" si="26"/>
        <v>0</v>
      </c>
      <c r="AA69" s="298" t="s">
        <v>229</v>
      </c>
      <c r="AB69" s="333">
        <f>'Réserves 2026'!AU$60</f>
        <v>0</v>
      </c>
      <c r="AC69" s="334">
        <f>'Réserves 2026'!AT$60</f>
        <v>0</v>
      </c>
      <c r="AD69" s="303">
        <f>'Réserves 2025'!AE60</f>
        <v>0.60770030950209974</v>
      </c>
      <c r="AE69" s="304">
        <f>'Réserves 2025'!AD60</f>
        <v>236.59899999999999</v>
      </c>
      <c r="AF69" s="305">
        <f t="shared" si="27"/>
        <v>-0.60770030950209974</v>
      </c>
      <c r="AG69" s="306">
        <f t="shared" si="28"/>
        <v>-236.59899999999999</v>
      </c>
      <c r="AH69" s="307">
        <f t="shared" si="29"/>
        <v>0</v>
      </c>
      <c r="AI69" s="308">
        <f t="shared" si="30"/>
        <v>0</v>
      </c>
      <c r="AK69" s="298" t="s">
        <v>229</v>
      </c>
      <c r="AL69" s="301">
        <f>'Réserves 2026'!AW$60</f>
        <v>0</v>
      </c>
      <c r="AM69" s="302">
        <f>'Réserves 2026'!AV$60</f>
        <v>0</v>
      </c>
      <c r="AN69" s="303">
        <f>'Réserves 2025'!AG60</f>
        <v>0.52183851952688565</v>
      </c>
      <c r="AO69" s="304">
        <f>'Réserves 2025'!AF60</f>
        <v>203.17000000000002</v>
      </c>
      <c r="AP69" s="305">
        <f t="shared" si="31"/>
        <v>-0.52183851952688565</v>
      </c>
      <c r="AQ69" s="306">
        <f t="shared" si="31"/>
        <v>-203.17000000000002</v>
      </c>
      <c r="AR69" s="307">
        <f t="shared" si="32"/>
        <v>0</v>
      </c>
      <c r="AS69" s="308">
        <f t="shared" si="32"/>
        <v>0</v>
      </c>
    </row>
    <row r="70" spans="1:45">
      <c r="A70" s="298" t="s">
        <v>229</v>
      </c>
      <c r="B70" s="299">
        <f>'Réserves 2026'!AM$60</f>
        <v>0</v>
      </c>
      <c r="C70" s="300">
        <f>'Réserves 2025'!W60</f>
        <v>0.93297032118869372</v>
      </c>
      <c r="D70" s="299">
        <f t="shared" si="33"/>
        <v>0</v>
      </c>
      <c r="M70" s="339"/>
      <c r="P70" s="340"/>
      <c r="AE70" s="269"/>
      <c r="AO70" s="269"/>
    </row>
    <row r="71" spans="1:45">
      <c r="J71" s="324" t="s">
        <v>230</v>
      </c>
      <c r="K71" s="325">
        <f>'Réserves 2026'!AU$73</f>
        <v>0</v>
      </c>
      <c r="L71" s="325">
        <f>'Réserves 2026'!AW$73</f>
        <v>0</v>
      </c>
      <c r="M71" s="339"/>
      <c r="P71" s="340"/>
      <c r="Q71" s="298" t="s">
        <v>230</v>
      </c>
      <c r="R71" s="322">
        <f>'Réserves 2026'!AS$73</f>
        <v>0</v>
      </c>
      <c r="S71" s="302">
        <f>'Réserves 2026'!AR$73</f>
        <v>0</v>
      </c>
      <c r="T71" s="303">
        <f>'Réserves 2025'!AC73</f>
        <v>0.69629718394248064</v>
      </c>
      <c r="U71" s="304">
        <f>'Réserves 2025'!AB73</f>
        <v>116.212</v>
      </c>
      <c r="V71" s="305">
        <f>R71-T71</f>
        <v>-0.69629718394248064</v>
      </c>
      <c r="W71" s="306">
        <f>S71-U71</f>
        <v>-116.212</v>
      </c>
      <c r="X71" s="307">
        <f>R71-R57</f>
        <v>0</v>
      </c>
      <c r="Y71" s="308">
        <f>S71-S57</f>
        <v>0</v>
      </c>
      <c r="AA71" s="298" t="s">
        <v>230</v>
      </c>
      <c r="AB71" s="322">
        <f>'Réserves 2026'!AU$73</f>
        <v>0</v>
      </c>
      <c r="AC71" s="302">
        <f>'Réserves 2026'!AT$73</f>
        <v>0</v>
      </c>
      <c r="AD71" s="303">
        <f>'Réserves 2025'!AE73</f>
        <v>0.5557878969442781</v>
      </c>
      <c r="AE71" s="304">
        <f>'Réserves 2025'!AD73</f>
        <v>92.76100000000001</v>
      </c>
      <c r="AF71" s="305">
        <f>AB71-AD71</f>
        <v>-0.5557878969442781</v>
      </c>
      <c r="AG71" s="306">
        <f>AC71-AE71</f>
        <v>-92.76100000000001</v>
      </c>
      <c r="AH71" s="307">
        <f>AB71-R71</f>
        <v>0</v>
      </c>
      <c r="AI71" s="308">
        <f>AC71-S71</f>
        <v>0</v>
      </c>
      <c r="AK71" s="298" t="s">
        <v>230</v>
      </c>
      <c r="AL71" s="322">
        <f>'Réserves 2026'!AW$73</f>
        <v>0</v>
      </c>
      <c r="AM71" s="302">
        <f>'Réserves 2026'!AV$73</f>
        <v>0</v>
      </c>
      <c r="AN71" s="303">
        <f>'Réserves 2025'!AG73</f>
        <v>0.45212582384661482</v>
      </c>
      <c r="AO71" s="304">
        <f>'Réserves 2025'!AF73</f>
        <v>75.459800000000001</v>
      </c>
      <c r="AP71" s="305">
        <f>AL71-AN71</f>
        <v>-0.45212582384661482</v>
      </c>
      <c r="AQ71" s="306">
        <f>AM71-AO71</f>
        <v>-75.459800000000001</v>
      </c>
      <c r="AR71" s="307">
        <f>AL71-AB71</f>
        <v>0</v>
      </c>
      <c r="AS71" s="308">
        <f>AM71-AM57</f>
        <v>0</v>
      </c>
    </row>
    <row r="72" spans="1:45">
      <c r="A72" s="298" t="s">
        <v>230</v>
      </c>
      <c r="B72" s="322">
        <f>'Réserves 2026'!AM$73</f>
        <v>0</v>
      </c>
      <c r="C72" s="323">
        <f>'Réserves 2025'!W73</f>
        <v>0.81950750098697211</v>
      </c>
      <c r="D72" s="323">
        <f>B58</f>
        <v>0</v>
      </c>
      <c r="M72" s="269"/>
    </row>
    <row r="73" spans="1:45">
      <c r="B73" s="267"/>
      <c r="C73" s="9"/>
      <c r="D73" s="9"/>
    </row>
    <row r="74" spans="1:45">
      <c r="A74" s="72" t="s">
        <v>249</v>
      </c>
      <c r="R74" s="455" t="s">
        <v>344</v>
      </c>
      <c r="S74" s="455"/>
      <c r="T74" s="452" t="s">
        <v>385</v>
      </c>
      <c r="U74" s="452"/>
      <c r="V74" s="453" t="s">
        <v>395</v>
      </c>
      <c r="W74" s="453"/>
      <c r="X74" s="454" t="s">
        <v>396</v>
      </c>
      <c r="Y74" s="454"/>
      <c r="AB74" s="455" t="s">
        <v>386</v>
      </c>
      <c r="AC74" s="455"/>
      <c r="AD74" s="452" t="s">
        <v>256</v>
      </c>
      <c r="AE74" s="452"/>
      <c r="AF74" s="453" t="s">
        <v>387</v>
      </c>
      <c r="AG74" s="453"/>
      <c r="AH74" s="454" t="s">
        <v>388</v>
      </c>
      <c r="AI74" s="454"/>
      <c r="AL74" s="455" t="s">
        <v>389</v>
      </c>
      <c r="AM74" s="455"/>
      <c r="AN74" s="452" t="s">
        <v>257</v>
      </c>
      <c r="AO74" s="452"/>
      <c r="AP74" s="453" t="s">
        <v>390</v>
      </c>
      <c r="AQ74" s="453"/>
      <c r="AR74" s="460" t="s">
        <v>391</v>
      </c>
      <c r="AS74" s="460"/>
    </row>
    <row r="75" spans="1:45" ht="38.25">
      <c r="J75" s="316" t="s">
        <v>242</v>
      </c>
      <c r="K75" s="317" t="s">
        <v>259</v>
      </c>
      <c r="L75" s="317" t="s">
        <v>260</v>
      </c>
      <c r="M75" s="267"/>
      <c r="Q75" s="270" t="s">
        <v>215</v>
      </c>
      <c r="R75" s="273" t="s">
        <v>218</v>
      </c>
      <c r="S75" s="273" t="s">
        <v>219</v>
      </c>
      <c r="T75" s="274" t="s">
        <v>218</v>
      </c>
      <c r="U75" s="274" t="s">
        <v>219</v>
      </c>
      <c r="V75" s="275" t="s">
        <v>220</v>
      </c>
      <c r="W75" s="275" t="s">
        <v>221</v>
      </c>
      <c r="X75" s="276" t="s">
        <v>220</v>
      </c>
      <c r="Y75" s="276" t="s">
        <v>221</v>
      </c>
      <c r="AA75" s="270" t="s">
        <v>215</v>
      </c>
      <c r="AB75" s="273" t="s">
        <v>218</v>
      </c>
      <c r="AC75" s="273" t="s">
        <v>219</v>
      </c>
      <c r="AD75" s="274" t="s">
        <v>218</v>
      </c>
      <c r="AE75" s="274" t="s">
        <v>219</v>
      </c>
      <c r="AF75" s="275" t="s">
        <v>220</v>
      </c>
      <c r="AG75" s="275" t="s">
        <v>221</v>
      </c>
      <c r="AH75" s="276" t="s">
        <v>220</v>
      </c>
      <c r="AI75" s="276" t="s">
        <v>221</v>
      </c>
      <c r="AK75" s="270" t="s">
        <v>215</v>
      </c>
      <c r="AL75" s="273" t="s">
        <v>218</v>
      </c>
      <c r="AM75" s="273" t="s">
        <v>219</v>
      </c>
      <c r="AN75" s="274" t="s">
        <v>218</v>
      </c>
      <c r="AO75" s="274" t="s">
        <v>219</v>
      </c>
      <c r="AP75" s="275" t="s">
        <v>220</v>
      </c>
      <c r="AQ75" s="275" t="s">
        <v>221</v>
      </c>
      <c r="AR75" s="276" t="s">
        <v>220</v>
      </c>
      <c r="AS75" s="276" t="s">
        <v>221</v>
      </c>
    </row>
    <row r="76" spans="1:45" ht="25.5">
      <c r="A76" s="270" t="s">
        <v>215</v>
      </c>
      <c r="B76" s="271" t="s">
        <v>412</v>
      </c>
      <c r="C76" s="270" t="s">
        <v>252</v>
      </c>
      <c r="D76" s="271" t="s">
        <v>411</v>
      </c>
      <c r="F76" s="267"/>
      <c r="J76" s="277" t="s">
        <v>222</v>
      </c>
      <c r="K76" s="278">
        <f>'Réserves 2026'!BA$14</f>
        <v>0</v>
      </c>
      <c r="L76" s="278">
        <f>'Réserves 2026'!BC$14</f>
        <v>0</v>
      </c>
      <c r="M76" s="342"/>
      <c r="Q76" s="277" t="s">
        <v>222</v>
      </c>
      <c r="R76" s="280">
        <f>'Réserves 2026'!AY$14</f>
        <v>0</v>
      </c>
      <c r="S76" s="281">
        <f>'Réserves 2026'!AX$14</f>
        <v>0</v>
      </c>
      <c r="T76" s="282">
        <f>'Réserves 2025'!AI14</f>
        <v>0.33488106293306663</v>
      </c>
      <c r="U76" s="283">
        <f>'Réserves 2025'!AH14</f>
        <v>23.44</v>
      </c>
      <c r="V76" s="282">
        <f t="shared" ref="V76:W83" si="34">R76-T76</f>
        <v>-0.33488106293306663</v>
      </c>
      <c r="W76" s="281">
        <f t="shared" si="34"/>
        <v>-23.44</v>
      </c>
      <c r="X76" s="284">
        <f t="shared" ref="X76:Y83" si="35">R76-R62</f>
        <v>0</v>
      </c>
      <c r="Y76" s="285">
        <f t="shared" si="35"/>
        <v>0</v>
      </c>
      <c r="AA76" s="277" t="s">
        <v>222</v>
      </c>
      <c r="AB76" s="280">
        <f>'Réserves 2026'!BA$14</f>
        <v>0</v>
      </c>
      <c r="AC76" s="281">
        <f>'Réserves 2026'!AZ$14</f>
        <v>0</v>
      </c>
      <c r="AD76" s="282">
        <f>'Réserves 2025'!AK14</f>
        <v>0.30865061790127862</v>
      </c>
      <c r="AE76" s="283">
        <f>'Réserves 2025'!AJ14</f>
        <v>21.603999999999999</v>
      </c>
      <c r="AF76" s="282">
        <f t="shared" ref="AF76:AG83" si="36">AB76-AD76</f>
        <v>-0.30865061790127862</v>
      </c>
      <c r="AG76" s="281">
        <f t="shared" si="36"/>
        <v>-21.603999999999999</v>
      </c>
      <c r="AH76" s="284">
        <f t="shared" ref="AH76:AI83" si="37">AB76-R76</f>
        <v>0</v>
      </c>
      <c r="AI76" s="285">
        <f t="shared" si="37"/>
        <v>0</v>
      </c>
      <c r="AK76" s="277" t="s">
        <v>222</v>
      </c>
      <c r="AL76" s="280">
        <f>'Réserves 2026'!BC14</f>
        <v>0</v>
      </c>
      <c r="AM76" s="281">
        <f>'Réserves 2026'!BB$14</f>
        <v>0</v>
      </c>
      <c r="AN76" s="282">
        <f>'Réserves 2025'!AM14</f>
        <v>0.2911636545467533</v>
      </c>
      <c r="AO76" s="283">
        <f>'Réserves 2025'!AL14</f>
        <v>20.38</v>
      </c>
      <c r="AP76" s="282">
        <f t="shared" ref="AP76:AQ83" si="38">AL76-AN76</f>
        <v>-0.2911636545467533</v>
      </c>
      <c r="AQ76" s="281">
        <f t="shared" si="38"/>
        <v>-20.38</v>
      </c>
      <c r="AR76" s="284">
        <f t="shared" ref="AR76:AS83" si="39">AL76-AB76</f>
        <v>0</v>
      </c>
      <c r="AS76" s="285">
        <f t="shared" si="39"/>
        <v>0</v>
      </c>
    </row>
    <row r="77" spans="1:45">
      <c r="A77" s="277" t="s">
        <v>222</v>
      </c>
      <c r="B77" s="278">
        <f>'Réserves 2026'!AS$14</f>
        <v>0</v>
      </c>
      <c r="C77" s="279">
        <f>'Réserves 2025'!AC14</f>
        <v>0.6435316808343452</v>
      </c>
      <c r="D77" s="278">
        <f t="shared" ref="D77:D84" si="40">B63</f>
        <v>0</v>
      </c>
      <c r="J77" s="319" t="s">
        <v>223</v>
      </c>
      <c r="K77" s="320">
        <f>'Réserves 2026'!BA$16</f>
        <v>0</v>
      </c>
      <c r="L77" s="320">
        <f>'Réserves 2026'!BC$16</f>
        <v>0</v>
      </c>
      <c r="M77" s="342"/>
      <c r="Q77" s="286" t="s">
        <v>223</v>
      </c>
      <c r="R77" s="289">
        <f>'Réserves 2026'!AY$16</f>
        <v>0</v>
      </c>
      <c r="S77" s="290">
        <f>'Réserves 2026'!AX$16</f>
        <v>0</v>
      </c>
      <c r="T77" s="291">
        <f>'Réserves 2025'!AI16</f>
        <v>0.45094339622641511</v>
      </c>
      <c r="U77" s="292">
        <f>'Réserves 2025'!AH16</f>
        <v>9.56</v>
      </c>
      <c r="V77" s="293">
        <f t="shared" si="34"/>
        <v>-0.45094339622641511</v>
      </c>
      <c r="W77" s="294">
        <f t="shared" si="34"/>
        <v>-9.56</v>
      </c>
      <c r="X77" s="295">
        <f t="shared" si="35"/>
        <v>0</v>
      </c>
      <c r="Y77" s="296">
        <f t="shared" si="35"/>
        <v>0</v>
      </c>
      <c r="AA77" s="286" t="s">
        <v>223</v>
      </c>
      <c r="AB77" s="289">
        <f>'Réserves 2026'!BA$16</f>
        <v>0</v>
      </c>
      <c r="AC77" s="290">
        <f>'Réserves 2026'!AZ$16</f>
        <v>0</v>
      </c>
      <c r="AD77" s="291">
        <f>'Réserves 2025'!AK16</f>
        <v>0.42971698113207546</v>
      </c>
      <c r="AE77" s="292">
        <f>'Réserves 2025'!AJ16</f>
        <v>9.11</v>
      </c>
      <c r="AF77" s="293">
        <f t="shared" si="36"/>
        <v>-0.42971698113207546</v>
      </c>
      <c r="AG77" s="294">
        <f t="shared" si="36"/>
        <v>-9.11</v>
      </c>
      <c r="AH77" s="295">
        <f t="shared" si="37"/>
        <v>0</v>
      </c>
      <c r="AI77" s="296">
        <f t="shared" si="37"/>
        <v>0</v>
      </c>
      <c r="AK77" s="286" t="s">
        <v>223</v>
      </c>
      <c r="AL77" s="289">
        <f>'Réserves 2026'!BC$16</f>
        <v>0</v>
      </c>
      <c r="AM77" s="290">
        <f>'Réserves 2026'!BB$16</f>
        <v>0</v>
      </c>
      <c r="AN77" s="291">
        <f>'Réserves 2025'!AM16</f>
        <v>0.41839622641509433</v>
      </c>
      <c r="AO77" s="292">
        <f>'Réserves 2025'!AL16</f>
        <v>8.8699999999999992</v>
      </c>
      <c r="AP77" s="293">
        <f t="shared" si="38"/>
        <v>-0.41839622641509433</v>
      </c>
      <c r="AQ77" s="294">
        <f t="shared" si="38"/>
        <v>-8.8699999999999992</v>
      </c>
      <c r="AR77" s="295">
        <f t="shared" si="39"/>
        <v>0</v>
      </c>
      <c r="AS77" s="296">
        <f t="shared" si="39"/>
        <v>0</v>
      </c>
    </row>
    <row r="78" spans="1:45">
      <c r="A78" s="286" t="s">
        <v>223</v>
      </c>
      <c r="B78" s="287">
        <f>'Réserves 2026'!AS$16</f>
        <v>0</v>
      </c>
      <c r="C78" s="288">
        <f>'Réserves 2025'!AC16</f>
        <v>0.75518867924528299</v>
      </c>
      <c r="D78" s="287">
        <f t="shared" si="40"/>
        <v>0</v>
      </c>
      <c r="J78" s="277" t="s">
        <v>224</v>
      </c>
      <c r="K78" s="278">
        <f>'Réserves 2026'!BA$18</f>
        <v>0</v>
      </c>
      <c r="L78" s="278">
        <f>'Réserves 2026'!BC$18</f>
        <v>0</v>
      </c>
      <c r="M78" s="342"/>
      <c r="Q78" s="277" t="s">
        <v>224</v>
      </c>
      <c r="R78" s="280">
        <f>'Réserves 2026'!AY$18</f>
        <v>0</v>
      </c>
      <c r="S78" s="281">
        <f>'Réserves 2026'!AX$18</f>
        <v>0</v>
      </c>
      <c r="T78" s="282">
        <f>'Réserves 2025'!AI18</f>
        <v>0.74118589743589747</v>
      </c>
      <c r="U78" s="283">
        <f>'Réserves 2025'!AH18</f>
        <v>3.7</v>
      </c>
      <c r="V78" s="282">
        <f t="shared" si="34"/>
        <v>-0.74118589743589747</v>
      </c>
      <c r="W78" s="281">
        <f t="shared" si="34"/>
        <v>-3.7</v>
      </c>
      <c r="X78" s="284">
        <f t="shared" si="35"/>
        <v>0</v>
      </c>
      <c r="Y78" s="285">
        <f t="shared" si="35"/>
        <v>0</v>
      </c>
      <c r="AA78" s="277" t="s">
        <v>224</v>
      </c>
      <c r="AB78" s="280">
        <f>'Réserves 2026'!BA18</f>
        <v>0</v>
      </c>
      <c r="AC78" s="281">
        <f>'Réserves 2026'!AZ$18</f>
        <v>0</v>
      </c>
      <c r="AD78" s="282">
        <f>'Réserves 2025'!AK18</f>
        <v>0.70212339743589747</v>
      </c>
      <c r="AE78" s="283">
        <f>'Réserves 2025'!AJ18</f>
        <v>3.5049999999999999</v>
      </c>
      <c r="AF78" s="282">
        <f t="shared" si="36"/>
        <v>-0.70212339743589747</v>
      </c>
      <c r="AG78" s="281">
        <f t="shared" si="36"/>
        <v>-3.5049999999999999</v>
      </c>
      <c r="AH78" s="284">
        <f t="shared" si="37"/>
        <v>0</v>
      </c>
      <c r="AI78" s="285">
        <f t="shared" si="37"/>
        <v>0</v>
      </c>
      <c r="AK78" s="277" t="s">
        <v>224</v>
      </c>
      <c r="AL78" s="280">
        <f>'Réserves 2026'!BC18</f>
        <v>0</v>
      </c>
      <c r="AM78" s="281">
        <f>'Réserves 2026'!BB$18</f>
        <v>0</v>
      </c>
      <c r="AN78" s="282">
        <f>'Réserves 2025'!AM18</f>
        <v>0.66185897435897434</v>
      </c>
      <c r="AO78" s="283">
        <f>'Réserves 2025'!AL18</f>
        <v>3.3039999999999998</v>
      </c>
      <c r="AP78" s="282">
        <f t="shared" si="38"/>
        <v>-0.66185897435897434</v>
      </c>
      <c r="AQ78" s="281">
        <f t="shared" si="38"/>
        <v>-3.3039999999999998</v>
      </c>
      <c r="AR78" s="284">
        <f t="shared" si="39"/>
        <v>0</v>
      </c>
      <c r="AS78" s="285">
        <f t="shared" si="39"/>
        <v>0</v>
      </c>
    </row>
    <row r="79" spans="1:45">
      <c r="A79" s="277" t="s">
        <v>224</v>
      </c>
      <c r="B79" s="278">
        <f>'Réserves 2026'!AS$18</f>
        <v>0</v>
      </c>
      <c r="C79" s="279">
        <f>'Réserves 2025'!AC18</f>
        <v>0.95532852564102566</v>
      </c>
      <c r="D79" s="278">
        <f t="shared" si="40"/>
        <v>0</v>
      </c>
      <c r="J79" s="319" t="s">
        <v>225</v>
      </c>
      <c r="K79" s="320">
        <f>'Réserves 2026'!BA$31</f>
        <v>0</v>
      </c>
      <c r="L79" s="320">
        <f>'Réserves 2026'!BC$31</f>
        <v>0</v>
      </c>
      <c r="M79" s="342"/>
      <c r="Q79" s="286" t="s">
        <v>225</v>
      </c>
      <c r="R79" s="289">
        <f>'Réserves 2026'!AY$31</f>
        <v>0</v>
      </c>
      <c r="S79" s="290">
        <f>'Réserves 2026'!AX$31</f>
        <v>0</v>
      </c>
      <c r="T79" s="291">
        <f>'Réserves 2025'!AI31</f>
        <v>0.51767141196978506</v>
      </c>
      <c r="U79" s="292">
        <f>'Réserves 2025'!AH31</f>
        <v>71.27300000000001</v>
      </c>
      <c r="V79" s="293">
        <f t="shared" si="34"/>
        <v>-0.51767141196978506</v>
      </c>
      <c r="W79" s="294">
        <f t="shared" si="34"/>
        <v>-71.27300000000001</v>
      </c>
      <c r="X79" s="295">
        <f t="shared" si="35"/>
        <v>0</v>
      </c>
      <c r="Y79" s="296">
        <f t="shared" si="35"/>
        <v>0</v>
      </c>
      <c r="AA79" s="286" t="s">
        <v>225</v>
      </c>
      <c r="AB79" s="289">
        <f>'Réserves 2026'!BA$31</f>
        <v>0</v>
      </c>
      <c r="AC79" s="290">
        <f>'Réserves 2026'!AZ$31</f>
        <v>0</v>
      </c>
      <c r="AD79" s="291">
        <f>'Réserves 2025'!AK31</f>
        <v>0.51889163277164441</v>
      </c>
      <c r="AE79" s="292">
        <f>'Réserves 2025'!AJ31</f>
        <v>71.441000000000003</v>
      </c>
      <c r="AF79" s="293">
        <f t="shared" si="36"/>
        <v>-0.51889163277164441</v>
      </c>
      <c r="AG79" s="294">
        <f t="shared" si="36"/>
        <v>-71.441000000000003</v>
      </c>
      <c r="AH79" s="295">
        <f t="shared" si="37"/>
        <v>0</v>
      </c>
      <c r="AI79" s="296">
        <f t="shared" si="37"/>
        <v>0</v>
      </c>
      <c r="AK79" s="286" t="s">
        <v>225</v>
      </c>
      <c r="AL79" s="289">
        <f>'Réserves 2026'!BC$31</f>
        <v>0</v>
      </c>
      <c r="AM79" s="290">
        <f>'Réserves 2026'!BB$31</f>
        <v>0</v>
      </c>
      <c r="AN79" s="291">
        <f>'Réserves 2025'!AM31</f>
        <v>0.49692039511911673</v>
      </c>
      <c r="AO79" s="292">
        <f>'Réserves 2025'!AL31</f>
        <v>68.415999999999997</v>
      </c>
      <c r="AP79" s="293">
        <f t="shared" si="38"/>
        <v>-0.49692039511911673</v>
      </c>
      <c r="AQ79" s="294">
        <f t="shared" si="38"/>
        <v>-68.415999999999997</v>
      </c>
      <c r="AR79" s="295">
        <f t="shared" si="39"/>
        <v>0</v>
      </c>
      <c r="AS79" s="296">
        <f t="shared" si="39"/>
        <v>0</v>
      </c>
    </row>
    <row r="80" spans="1:45">
      <c r="A80" s="286" t="s">
        <v>225</v>
      </c>
      <c r="B80" s="287">
        <f>'Réserves 2026'!AS$31</f>
        <v>0</v>
      </c>
      <c r="C80" s="288">
        <f>'Réserves 2025'!AC31</f>
        <v>0.72070017431725741</v>
      </c>
      <c r="D80" s="287">
        <f t="shared" si="40"/>
        <v>0</v>
      </c>
      <c r="J80" s="277" t="s">
        <v>226</v>
      </c>
      <c r="K80" s="278">
        <f>'Réserves 2026'!BA$45</f>
        <v>0</v>
      </c>
      <c r="L80" s="278">
        <f>'Réserves 2026'!BC$45</f>
        <v>0</v>
      </c>
      <c r="M80" s="342"/>
      <c r="Q80" s="277" t="s">
        <v>226</v>
      </c>
      <c r="R80" s="280">
        <f>'Réserves 2026'!AY$45</f>
        <v>0</v>
      </c>
      <c r="S80" s="281">
        <f>'Réserves 2026'!AX$45</f>
        <v>0</v>
      </c>
      <c r="T80" s="282">
        <f>'Réserves 2025'!AI45</f>
        <v>0.79268292682926833</v>
      </c>
      <c r="U80" s="297">
        <f>'Réserves 2025'!AH45</f>
        <v>6.5</v>
      </c>
      <c r="V80" s="282">
        <f t="shared" si="34"/>
        <v>-0.79268292682926833</v>
      </c>
      <c r="W80" s="281">
        <f t="shared" si="34"/>
        <v>-6.5</v>
      </c>
      <c r="X80" s="284">
        <f t="shared" si="35"/>
        <v>0</v>
      </c>
      <c r="Y80" s="285">
        <f t="shared" si="35"/>
        <v>0</v>
      </c>
      <c r="AA80" s="277" t="s">
        <v>226</v>
      </c>
      <c r="AB80" s="280">
        <f>'Réserves 2026'!BA$45</f>
        <v>0</v>
      </c>
      <c r="AC80" s="281">
        <f>'Réserves 2026'!AZ$45</f>
        <v>0</v>
      </c>
      <c r="AD80" s="282">
        <f>'Réserves 2025'!AK45</f>
        <v>0.79268292682926833</v>
      </c>
      <c r="AE80" s="297">
        <f>'Réserves 2025'!AJ45</f>
        <v>6.5</v>
      </c>
      <c r="AF80" s="282">
        <f t="shared" si="36"/>
        <v>-0.79268292682926833</v>
      </c>
      <c r="AG80" s="281">
        <f t="shared" si="36"/>
        <v>-6.5</v>
      </c>
      <c r="AH80" s="284">
        <f t="shared" si="37"/>
        <v>0</v>
      </c>
      <c r="AI80" s="285">
        <f t="shared" si="37"/>
        <v>0</v>
      </c>
      <c r="AK80" s="277" t="s">
        <v>226</v>
      </c>
      <c r="AL80" s="280">
        <f>'Réserves 2026'!BC$45</f>
        <v>0</v>
      </c>
      <c r="AM80" s="281">
        <f>'Réserves 2026'!BB$45</f>
        <v>0</v>
      </c>
      <c r="AN80" s="282">
        <f>'Réserves 2025'!AM45</f>
        <v>0.79268292682926833</v>
      </c>
      <c r="AO80" s="297">
        <f>'Réserves 2025'!AL45</f>
        <v>6.5</v>
      </c>
      <c r="AP80" s="282">
        <f t="shared" si="38"/>
        <v>-0.79268292682926833</v>
      </c>
      <c r="AQ80" s="281">
        <f t="shared" si="38"/>
        <v>-6.5</v>
      </c>
      <c r="AR80" s="284">
        <f t="shared" si="39"/>
        <v>0</v>
      </c>
      <c r="AS80" s="285">
        <f t="shared" si="39"/>
        <v>0</v>
      </c>
    </row>
    <row r="81" spans="1:45">
      <c r="A81" s="277" t="s">
        <v>226</v>
      </c>
      <c r="B81" s="278">
        <f>'Réserves 2026'!AS$45</f>
        <v>0</v>
      </c>
      <c r="C81" s="279">
        <f>'Réserves 2025'!AC45</f>
        <v>0.88780487804878061</v>
      </c>
      <c r="D81" s="278">
        <f t="shared" si="40"/>
        <v>0</v>
      </c>
      <c r="J81" s="319" t="s">
        <v>227</v>
      </c>
      <c r="K81" s="320">
        <f>'Réserves 2026'!BA$43</f>
        <v>0</v>
      </c>
      <c r="L81" s="320">
        <f>'Réserves 2026'!BC$43</f>
        <v>0</v>
      </c>
      <c r="M81" s="342"/>
      <c r="Q81" s="286" t="s">
        <v>227</v>
      </c>
      <c r="R81" s="289">
        <f>'Réserves 2026'!AY$43</f>
        <v>0</v>
      </c>
      <c r="S81" s="290">
        <f>'Réserves 2026'!AX$43</f>
        <v>0</v>
      </c>
      <c r="T81" s="291">
        <f>'Réserves 2025'!AI43</f>
        <v>0.37751385589865399</v>
      </c>
      <c r="U81" s="292">
        <f>'Réserves 2025'!AH43</f>
        <v>26.224</v>
      </c>
      <c r="V81" s="293">
        <f t="shared" si="34"/>
        <v>-0.37751385589865399</v>
      </c>
      <c r="W81" s="294">
        <f t="shared" si="34"/>
        <v>-26.224</v>
      </c>
      <c r="X81" s="295">
        <f t="shared" si="35"/>
        <v>0</v>
      </c>
      <c r="Y81" s="296">
        <f t="shared" si="35"/>
        <v>0</v>
      </c>
      <c r="AA81" s="286" t="s">
        <v>227</v>
      </c>
      <c r="AB81" s="289">
        <f>'Réserves 2026'!BA$43</f>
        <v>0</v>
      </c>
      <c r="AC81" s="290">
        <f>'Réserves 2026'!AZ$43</f>
        <v>0</v>
      </c>
      <c r="AD81" s="291">
        <f>'Réserves 2025'!AK43</f>
        <v>0.37326711293457132</v>
      </c>
      <c r="AE81" s="292">
        <f>'Réserves 2025'!AJ43</f>
        <v>25.928999999999998</v>
      </c>
      <c r="AF81" s="293">
        <f t="shared" si="36"/>
        <v>-0.37326711293457132</v>
      </c>
      <c r="AG81" s="294">
        <f t="shared" si="36"/>
        <v>-25.928999999999998</v>
      </c>
      <c r="AH81" s="295">
        <f t="shared" si="37"/>
        <v>0</v>
      </c>
      <c r="AI81" s="296">
        <f t="shared" si="37"/>
        <v>0</v>
      </c>
      <c r="AK81" s="286" t="s">
        <v>227</v>
      </c>
      <c r="AL81" s="289">
        <f>'Réserves 2026'!BC$43</f>
        <v>0</v>
      </c>
      <c r="AM81" s="290">
        <f>'Réserves 2026'!BB$43</f>
        <v>0</v>
      </c>
      <c r="AN81" s="291">
        <f>'Réserves 2025'!AM43</f>
        <v>0.35347297200028793</v>
      </c>
      <c r="AO81" s="292">
        <f>'Réserves 2025'!AL43</f>
        <v>24.554000000000002</v>
      </c>
      <c r="AP81" s="293">
        <f t="shared" si="38"/>
        <v>-0.35347297200028793</v>
      </c>
      <c r="AQ81" s="294">
        <f t="shared" si="38"/>
        <v>-24.554000000000002</v>
      </c>
      <c r="AR81" s="295">
        <f t="shared" si="39"/>
        <v>0</v>
      </c>
      <c r="AS81" s="296">
        <f t="shared" si="39"/>
        <v>0</v>
      </c>
    </row>
    <row r="82" spans="1:45">
      <c r="A82" s="286" t="s">
        <v>227</v>
      </c>
      <c r="B82" s="287">
        <f>'Réserves 2026'!AS$43</f>
        <v>0</v>
      </c>
      <c r="C82" s="288">
        <f>'Réserves 2025'!AC43</f>
        <v>0.64278413589577477</v>
      </c>
      <c r="D82" s="287">
        <f t="shared" si="40"/>
        <v>0</v>
      </c>
      <c r="J82" s="277" t="s">
        <v>228</v>
      </c>
      <c r="K82" s="278">
        <f>'Réserves 2026'!BA$58</f>
        <v>0</v>
      </c>
      <c r="L82" s="278">
        <f>'Réserves 2026'!BC$58</f>
        <v>0</v>
      </c>
      <c r="M82" s="342"/>
      <c r="Q82" s="277" t="s">
        <v>228</v>
      </c>
      <c r="R82" s="280">
        <f>'Réserves 2026'!AY$58</f>
        <v>0</v>
      </c>
      <c r="S82" s="281">
        <f>'Réserves 2026'!AX$58</f>
        <v>0</v>
      </c>
      <c r="T82" s="282">
        <f>'Réserves 2025'!AI58</f>
        <v>0.60015680629281654</v>
      </c>
      <c r="U82" s="283">
        <f>'Réserves 2025'!AH58</f>
        <v>46.694000000000003</v>
      </c>
      <c r="V82" s="282">
        <f t="shared" si="34"/>
        <v>-0.60015680629281654</v>
      </c>
      <c r="W82" s="281">
        <f t="shared" si="34"/>
        <v>-46.694000000000003</v>
      </c>
      <c r="X82" s="284">
        <f t="shared" si="35"/>
        <v>0</v>
      </c>
      <c r="Y82" s="285">
        <f t="shared" si="35"/>
        <v>0</v>
      </c>
      <c r="AA82" s="277" t="s">
        <v>228</v>
      </c>
      <c r="AB82" s="280">
        <f>'Réserves 2026'!BA$58</f>
        <v>0</v>
      </c>
      <c r="AC82" s="281">
        <f>'Réserves 2026'!AZ$58</f>
        <v>0</v>
      </c>
      <c r="AD82" s="282">
        <f>'Réserves 2025'!AK58</f>
        <v>0.5858257393673767</v>
      </c>
      <c r="AE82" s="283">
        <f>'Réserves 2025'!AJ58</f>
        <v>45.579000000000008</v>
      </c>
      <c r="AF82" s="282">
        <f t="shared" si="36"/>
        <v>-0.5858257393673767</v>
      </c>
      <c r="AG82" s="281">
        <f t="shared" si="36"/>
        <v>-45.579000000000008</v>
      </c>
      <c r="AH82" s="284">
        <f t="shared" si="37"/>
        <v>0</v>
      </c>
      <c r="AI82" s="285">
        <f t="shared" si="37"/>
        <v>0</v>
      </c>
      <c r="AK82" s="277" t="s">
        <v>228</v>
      </c>
      <c r="AL82" s="280">
        <f>'Réserves 2026'!BC$58</f>
        <v>0</v>
      </c>
      <c r="AM82" s="281">
        <f>'Réserves 2026'!BB$58</f>
        <v>0</v>
      </c>
      <c r="AN82" s="282">
        <f>'Réserves 2025'!AM58</f>
        <v>0.56576224567176081</v>
      </c>
      <c r="AO82" s="283">
        <f>'Réserves 2025'!AL48</f>
        <v>11.403</v>
      </c>
      <c r="AP82" s="282">
        <f t="shared" si="38"/>
        <v>-0.56576224567176081</v>
      </c>
      <c r="AQ82" s="281">
        <f t="shared" si="38"/>
        <v>-11.403</v>
      </c>
      <c r="AR82" s="284">
        <f t="shared" si="39"/>
        <v>0</v>
      </c>
      <c r="AS82" s="285">
        <f t="shared" si="39"/>
        <v>0</v>
      </c>
    </row>
    <row r="83" spans="1:45">
      <c r="A83" s="277" t="s">
        <v>228</v>
      </c>
      <c r="B83" s="278">
        <f>'Réserves 2026'!AS$58</f>
        <v>0</v>
      </c>
      <c r="C83" s="279">
        <f>'Réserves 2025'!AC58</f>
        <v>0.80216701155482451</v>
      </c>
      <c r="D83" s="278">
        <f t="shared" si="40"/>
        <v>0</v>
      </c>
      <c r="J83" s="147" t="s">
        <v>229</v>
      </c>
      <c r="K83" s="321">
        <f>'Réserves 2026'!BA$60</f>
        <v>0</v>
      </c>
      <c r="L83" s="321">
        <f>'Réserves 2026'!BC$60</f>
        <v>0</v>
      </c>
      <c r="M83" s="342"/>
      <c r="Q83" s="298" t="s">
        <v>229</v>
      </c>
      <c r="R83" s="301">
        <f>'Réserves 2026'!AY$60</f>
        <v>0</v>
      </c>
      <c r="S83" s="302">
        <f>'Réserves 2026'!AX$60</f>
        <v>0</v>
      </c>
      <c r="T83" s="303">
        <f>'Réserves 2025'!AI60</f>
        <v>0.48131043959572101</v>
      </c>
      <c r="U83" s="304">
        <f>'Réserves 2025'!AH60</f>
        <v>187.39100000000002</v>
      </c>
      <c r="V83" s="305">
        <f t="shared" si="34"/>
        <v>-0.48131043959572101</v>
      </c>
      <c r="W83" s="306">
        <f t="shared" si="34"/>
        <v>-187.39100000000002</v>
      </c>
      <c r="X83" s="307">
        <f t="shared" si="35"/>
        <v>0</v>
      </c>
      <c r="Y83" s="308">
        <f t="shared" si="35"/>
        <v>0</v>
      </c>
      <c r="AA83" s="298" t="s">
        <v>229</v>
      </c>
      <c r="AB83" s="301">
        <f>'Réserves 2026'!BA$60</f>
        <v>0</v>
      </c>
      <c r="AC83" s="302">
        <f>'Réserves 2026'!AZ$60</f>
        <v>0</v>
      </c>
      <c r="AD83" s="303">
        <f>'Réserves 2025'!AK60</f>
        <v>0.47174798053090528</v>
      </c>
      <c r="AE83" s="304">
        <f>'Réserves 2025'!AJ60</f>
        <v>183.66800000000001</v>
      </c>
      <c r="AF83" s="305">
        <f t="shared" si="36"/>
        <v>-0.47174798053090528</v>
      </c>
      <c r="AG83" s="306">
        <f t="shared" si="36"/>
        <v>-183.66800000000001</v>
      </c>
      <c r="AH83" s="307">
        <f t="shared" si="37"/>
        <v>0</v>
      </c>
      <c r="AI83" s="308">
        <f t="shared" si="37"/>
        <v>0</v>
      </c>
      <c r="AK83" s="298" t="s">
        <v>229</v>
      </c>
      <c r="AL83" s="301">
        <f>'Réserves 2026'!BC$60</f>
        <v>0</v>
      </c>
      <c r="AM83" s="302">
        <f>'Réserves 2026'!BB$60</f>
        <v>0</v>
      </c>
      <c r="AN83" s="303">
        <f>'Réserves 2025'!AM60</f>
        <v>0.45216073561328934</v>
      </c>
      <c r="AO83" s="304">
        <f>'Réserves 2025'!AL60</f>
        <v>176.042</v>
      </c>
      <c r="AP83" s="305">
        <f t="shared" si="38"/>
        <v>-0.45216073561328934</v>
      </c>
      <c r="AQ83" s="306">
        <f t="shared" si="38"/>
        <v>-176.042</v>
      </c>
      <c r="AR83" s="307">
        <f t="shared" si="39"/>
        <v>0</v>
      </c>
      <c r="AS83" s="308">
        <f t="shared" si="39"/>
        <v>0</v>
      </c>
    </row>
    <row r="84" spans="1:45">
      <c r="A84" s="298" t="s">
        <v>229</v>
      </c>
      <c r="B84" s="299">
        <f>'Réserves 2026'!AS$60</f>
        <v>0</v>
      </c>
      <c r="C84" s="300">
        <f>'Réserves 2025'!AC60</f>
        <v>0.71761079789898152</v>
      </c>
      <c r="D84" s="299">
        <f t="shared" si="40"/>
        <v>0</v>
      </c>
      <c r="M84" s="339"/>
      <c r="P84" s="340"/>
      <c r="AE84" s="269"/>
      <c r="AO84" s="269"/>
    </row>
    <row r="85" spans="1:45">
      <c r="F85" s="339"/>
      <c r="J85" s="324" t="s">
        <v>230</v>
      </c>
      <c r="K85" s="325">
        <f>'Réserves 2026'!BA$73</f>
        <v>0</v>
      </c>
      <c r="L85" s="325">
        <f>'Réserves 2026'!BC$73</f>
        <v>0</v>
      </c>
      <c r="M85" s="339"/>
      <c r="P85" s="340"/>
      <c r="Q85" s="298" t="s">
        <v>230</v>
      </c>
      <c r="R85" s="322">
        <f>'Réserves 2026'!AY$73</f>
        <v>0</v>
      </c>
      <c r="S85" s="302">
        <f>'Réserves 2026'!AX$73</f>
        <v>0</v>
      </c>
      <c r="T85" s="303">
        <f>'Réserves 2025'!AI73</f>
        <v>0.4244158178550031</v>
      </c>
      <c r="U85" s="304">
        <f>'Réserves 2025'!AH73</f>
        <v>70.835000000000008</v>
      </c>
      <c r="V85" s="305">
        <f>R85-T85</f>
        <v>-0.4244158178550031</v>
      </c>
      <c r="W85" s="306">
        <f>S85-U85</f>
        <v>-70.835000000000008</v>
      </c>
      <c r="X85" s="307">
        <f>R85-R71</f>
        <v>0</v>
      </c>
      <c r="Y85" s="308">
        <f>S85-S71</f>
        <v>0</v>
      </c>
      <c r="AA85" s="298" t="s">
        <v>230</v>
      </c>
      <c r="AB85" s="322">
        <f>'Réserves 2026'!BA$73</f>
        <v>0</v>
      </c>
      <c r="AC85" s="302">
        <f>'Réserves 2026'!AZ$73</f>
        <v>0</v>
      </c>
      <c r="AD85" s="303">
        <f>'Réserves 2025'!AK73</f>
        <v>0.42541042540443386</v>
      </c>
      <c r="AE85" s="304">
        <f>'Réserves 2025'!AJ73</f>
        <v>71.001000000000005</v>
      </c>
      <c r="AF85" s="305">
        <f>AB85-AD85</f>
        <v>-0.42541042540443386</v>
      </c>
      <c r="AG85" s="306">
        <f>AC85-AE85</f>
        <v>-71.001000000000005</v>
      </c>
      <c r="AH85" s="307">
        <f>AB85-R85</f>
        <v>0</v>
      </c>
      <c r="AI85" s="308">
        <f>AC85-S85</f>
        <v>0</v>
      </c>
      <c r="AK85" s="298" t="s">
        <v>230</v>
      </c>
      <c r="AL85" s="322">
        <f>'Réserves 2026'!BC$73</f>
        <v>0</v>
      </c>
      <c r="AM85" s="302">
        <f>'Réserves 2026'!BB$73</f>
        <v>0</v>
      </c>
      <c r="AN85" s="303">
        <f>'Réserves 2025'!AM70</f>
        <v>0.4077391304347826</v>
      </c>
      <c r="AO85" s="304">
        <f>'Réserves 2025'!AL70</f>
        <v>18.756</v>
      </c>
      <c r="AP85" s="305">
        <f>AL85-AN85</f>
        <v>-0.4077391304347826</v>
      </c>
      <c r="AQ85" s="306">
        <f>AM85-AO85</f>
        <v>-18.756</v>
      </c>
      <c r="AR85" s="307">
        <f>AL85-AB85</f>
        <v>0</v>
      </c>
      <c r="AS85" s="308">
        <f>AM85-AM71</f>
        <v>0</v>
      </c>
    </row>
    <row r="86" spans="1:45">
      <c r="A86" s="298" t="s">
        <v>230</v>
      </c>
      <c r="B86" s="322">
        <f>'Réserves 2026'!AS$73</f>
        <v>0</v>
      </c>
      <c r="C86" s="323">
        <f>'Réserves 2025'!AC73</f>
        <v>0.69629718394248064</v>
      </c>
      <c r="D86" s="323">
        <f>B72</f>
        <v>0</v>
      </c>
      <c r="F86" s="339"/>
      <c r="M86" s="269"/>
    </row>
    <row r="87" spans="1:45">
      <c r="F87" s="269"/>
    </row>
    <row r="88" spans="1:45">
      <c r="A88" s="72" t="s">
        <v>255</v>
      </c>
      <c r="R88" s="455" t="s">
        <v>345</v>
      </c>
      <c r="S88" s="455"/>
      <c r="T88" s="452" t="s">
        <v>392</v>
      </c>
      <c r="U88" s="452"/>
      <c r="V88" s="453" t="s">
        <v>393</v>
      </c>
      <c r="W88" s="453"/>
      <c r="X88" s="454" t="s">
        <v>394</v>
      </c>
      <c r="Y88" s="454"/>
      <c r="AB88" s="455" t="s">
        <v>397</v>
      </c>
      <c r="AC88" s="455"/>
      <c r="AD88" s="452" t="s">
        <v>262</v>
      </c>
      <c r="AE88" s="452"/>
      <c r="AF88" s="453" t="s">
        <v>398</v>
      </c>
      <c r="AG88" s="453"/>
      <c r="AH88" s="454" t="s">
        <v>399</v>
      </c>
      <c r="AI88" s="454"/>
      <c r="AL88" s="455" t="s">
        <v>400</v>
      </c>
      <c r="AM88" s="455"/>
      <c r="AN88" s="452" t="s">
        <v>263</v>
      </c>
      <c r="AO88" s="452"/>
      <c r="AP88" s="453" t="s">
        <v>401</v>
      </c>
      <c r="AQ88" s="453"/>
      <c r="AR88" s="460" t="s">
        <v>402</v>
      </c>
      <c r="AS88" s="460"/>
    </row>
    <row r="89" spans="1:45" ht="38.25">
      <c r="J89" s="316" t="s">
        <v>242</v>
      </c>
      <c r="K89" s="317" t="s">
        <v>265</v>
      </c>
      <c r="L89" s="317" t="s">
        <v>266</v>
      </c>
      <c r="M89" s="267"/>
      <c r="Q89" s="270" t="s">
        <v>215</v>
      </c>
      <c r="R89" s="273" t="s">
        <v>218</v>
      </c>
      <c r="S89" s="273" t="s">
        <v>219</v>
      </c>
      <c r="T89" s="274" t="s">
        <v>218</v>
      </c>
      <c r="U89" s="274" t="s">
        <v>219</v>
      </c>
      <c r="V89" s="275" t="s">
        <v>220</v>
      </c>
      <c r="W89" s="275" t="s">
        <v>221</v>
      </c>
      <c r="X89" s="276" t="s">
        <v>220</v>
      </c>
      <c r="Y89" s="276" t="s">
        <v>221</v>
      </c>
      <c r="AA89" s="270" t="s">
        <v>215</v>
      </c>
      <c r="AB89" s="273" t="s">
        <v>218</v>
      </c>
      <c r="AC89" s="273" t="s">
        <v>219</v>
      </c>
      <c r="AD89" s="274" t="s">
        <v>218</v>
      </c>
      <c r="AE89" s="274" t="s">
        <v>219</v>
      </c>
      <c r="AF89" s="275" t="s">
        <v>220</v>
      </c>
      <c r="AG89" s="275" t="s">
        <v>221</v>
      </c>
      <c r="AH89" s="276" t="s">
        <v>220</v>
      </c>
      <c r="AI89" s="276" t="s">
        <v>221</v>
      </c>
      <c r="AK89" s="270" t="s">
        <v>215</v>
      </c>
      <c r="AL89" s="273" t="s">
        <v>218</v>
      </c>
      <c r="AM89" s="273" t="s">
        <v>219</v>
      </c>
      <c r="AN89" s="274" t="s">
        <v>218</v>
      </c>
      <c r="AO89" s="274" t="s">
        <v>219</v>
      </c>
      <c r="AP89" s="275" t="s">
        <v>220</v>
      </c>
      <c r="AQ89" s="275" t="s">
        <v>221</v>
      </c>
      <c r="AR89" s="276" t="s">
        <v>220</v>
      </c>
      <c r="AS89" s="276" t="s">
        <v>221</v>
      </c>
    </row>
    <row r="90" spans="1:45" ht="25.5">
      <c r="A90" s="270" t="s">
        <v>215</v>
      </c>
      <c r="B90" s="271" t="s">
        <v>413</v>
      </c>
      <c r="C90" s="270" t="s">
        <v>258</v>
      </c>
      <c r="D90" s="271" t="s">
        <v>412</v>
      </c>
      <c r="F90" s="267"/>
      <c r="J90" s="277" t="s">
        <v>222</v>
      </c>
      <c r="K90" s="278">
        <f>'Réserves 2026'!BG$14</f>
        <v>0</v>
      </c>
      <c r="L90" s="278">
        <f>'Réserves 2026'!BG$14</f>
        <v>0</v>
      </c>
      <c r="M90" s="342"/>
      <c r="Q90" s="277" t="s">
        <v>222</v>
      </c>
      <c r="R90" s="280">
        <f>'Réserves 2026'!BE$14</f>
        <v>0</v>
      </c>
      <c r="S90" s="281">
        <f>'Réserves 2026'!BD$14</f>
        <v>0</v>
      </c>
      <c r="T90" s="282">
        <f>'Réserves 2025'!AO14</f>
        <v>0.30300735766840486</v>
      </c>
      <c r="U90" s="283">
        <f>'Réserves 2025'!AN14</f>
        <v>21.209</v>
      </c>
      <c r="V90" s="282">
        <f t="shared" ref="V90:W97" si="41">R90-T90</f>
        <v>-0.30300735766840486</v>
      </c>
      <c r="W90" s="281">
        <f t="shared" si="41"/>
        <v>-21.209</v>
      </c>
      <c r="X90" s="284">
        <f t="shared" ref="X90:Y97" si="42">R90-R76</f>
        <v>0</v>
      </c>
      <c r="Y90" s="285">
        <f t="shared" si="42"/>
        <v>0</v>
      </c>
      <c r="AA90" s="277" t="s">
        <v>222</v>
      </c>
      <c r="AB90" s="280">
        <f>'Réserves 2026'!BG$14</f>
        <v>0</v>
      </c>
      <c r="AC90" s="281">
        <f>'Réserves 2026'!BF$14</f>
        <v>0</v>
      </c>
      <c r="AD90" s="282">
        <f>'Réserves 2025'!AQ14</f>
        <v>0.28787770555039649</v>
      </c>
      <c r="AE90" s="283">
        <f>'Réserves 2025'!AP14</f>
        <v>20.150000000000002</v>
      </c>
      <c r="AF90" s="282">
        <f t="shared" ref="AF90:AG97" si="43">AB90-AD90</f>
        <v>-0.28787770555039649</v>
      </c>
      <c r="AG90" s="281">
        <f t="shared" si="43"/>
        <v>-20.150000000000002</v>
      </c>
      <c r="AH90" s="284">
        <f t="shared" ref="AH90:AI97" si="44">AB90-R90</f>
        <v>0</v>
      </c>
      <c r="AI90" s="285">
        <f t="shared" si="44"/>
        <v>0</v>
      </c>
      <c r="AK90" s="277" t="s">
        <v>222</v>
      </c>
      <c r="AL90" s="280">
        <f>'Réserves 2026'!BI14</f>
        <v>0</v>
      </c>
      <c r="AM90" s="281">
        <f>'Réserves 2026'!BH$14</f>
        <v>0</v>
      </c>
      <c r="AN90" s="282">
        <f>'Réserves 2025'!AS14</f>
        <v>0.28090577898421315</v>
      </c>
      <c r="AO90" s="283">
        <f>'Réserves 2025'!AR14</f>
        <v>19.661999999999999</v>
      </c>
      <c r="AP90" s="282">
        <f t="shared" ref="AP90:AQ97" si="45">AL90-AN90</f>
        <v>-0.28090577898421315</v>
      </c>
      <c r="AQ90" s="281">
        <f t="shared" si="45"/>
        <v>-19.661999999999999</v>
      </c>
      <c r="AR90" s="284">
        <f t="shared" ref="AR90:AS97" si="46">AL90-AB90</f>
        <v>0</v>
      </c>
      <c r="AS90" s="285">
        <f t="shared" si="46"/>
        <v>0</v>
      </c>
    </row>
    <row r="91" spans="1:45">
      <c r="A91" s="277" t="s">
        <v>222</v>
      </c>
      <c r="B91" s="278">
        <f>'Réserves 2026'!AY$14</f>
        <v>0</v>
      </c>
      <c r="C91" s="279">
        <f>'Réserves 2025'!AI14</f>
        <v>0.33488106293306663</v>
      </c>
      <c r="D91" s="278">
        <f t="shared" ref="D91:D98" si="47">B77</f>
        <v>0</v>
      </c>
      <c r="E91" s="341"/>
      <c r="F91" s="342"/>
      <c r="J91" s="319" t="s">
        <v>223</v>
      </c>
      <c r="K91" s="320">
        <f>'Réserves 2026'!BG$16</f>
        <v>0</v>
      </c>
      <c r="L91" s="320">
        <f>'Réserves 2026'!BI$16</f>
        <v>0</v>
      </c>
      <c r="M91" s="342"/>
      <c r="Q91" s="286" t="s">
        <v>223</v>
      </c>
      <c r="R91" s="289">
        <f>'Réserves 2026'!BE$16</f>
        <v>0</v>
      </c>
      <c r="S91" s="290">
        <f>'Réserves 2026'!BD$16</f>
        <v>0</v>
      </c>
      <c r="T91" s="291">
        <f>'Réserves 2025'!AO16</f>
        <v>0.41650943396226414</v>
      </c>
      <c r="U91" s="292">
        <f>'Réserves 2025'!AN16</f>
        <v>8.83</v>
      </c>
      <c r="V91" s="293">
        <f t="shared" si="41"/>
        <v>-0.41650943396226414</v>
      </c>
      <c r="W91" s="294">
        <f t="shared" si="41"/>
        <v>-8.83</v>
      </c>
      <c r="X91" s="295">
        <f t="shared" si="42"/>
        <v>0</v>
      </c>
      <c r="Y91" s="296">
        <f t="shared" si="42"/>
        <v>0</v>
      </c>
      <c r="AA91" s="286" t="s">
        <v>223</v>
      </c>
      <c r="AB91" s="289">
        <f>'Réserves 2026'!BG$16</f>
        <v>0</v>
      </c>
      <c r="AC91" s="290">
        <f>'Réserves 2026'!BF$16</f>
        <v>0</v>
      </c>
      <c r="AD91" s="291">
        <f>'Réserves 2025'!AQ16</f>
        <v>0.41320754716981134</v>
      </c>
      <c r="AE91" s="292">
        <f>'Réserves 2025'!AP16</f>
        <v>8.76</v>
      </c>
      <c r="AF91" s="293">
        <f t="shared" si="43"/>
        <v>-0.41320754716981134</v>
      </c>
      <c r="AG91" s="294">
        <f t="shared" si="43"/>
        <v>-8.76</v>
      </c>
      <c r="AH91" s="295">
        <f t="shared" si="44"/>
        <v>0</v>
      </c>
      <c r="AI91" s="296">
        <f t="shared" si="44"/>
        <v>0</v>
      </c>
      <c r="AK91" s="286" t="s">
        <v>223</v>
      </c>
      <c r="AL91" s="289">
        <f>'Réserves 2026'!BI$16</f>
        <v>0</v>
      </c>
      <c r="AM91" s="289">
        <f>'Réserves 2026'!BH$16</f>
        <v>0</v>
      </c>
      <c r="AN91" s="291">
        <f>'Réserves 2025'!AS16</f>
        <v>0.410377358490566</v>
      </c>
      <c r="AO91" s="292">
        <f>'Réserves 2025'!AR16</f>
        <v>8.6999999999999993</v>
      </c>
      <c r="AP91" s="293">
        <f t="shared" si="45"/>
        <v>-0.410377358490566</v>
      </c>
      <c r="AQ91" s="294">
        <f t="shared" si="45"/>
        <v>-8.6999999999999993</v>
      </c>
      <c r="AR91" s="295">
        <f t="shared" si="46"/>
        <v>0</v>
      </c>
      <c r="AS91" s="296">
        <f t="shared" si="46"/>
        <v>0</v>
      </c>
    </row>
    <row r="92" spans="1:45">
      <c r="A92" s="286" t="s">
        <v>223</v>
      </c>
      <c r="B92" s="287">
        <f>'Réserves 2026'!AY$16</f>
        <v>0</v>
      </c>
      <c r="C92" s="288">
        <f>'Réserves 2025'!AI16</f>
        <v>0.45094339622641511</v>
      </c>
      <c r="D92" s="287">
        <f t="shared" si="47"/>
        <v>0</v>
      </c>
      <c r="E92" s="341"/>
      <c r="F92" s="342"/>
      <c r="J92" s="277" t="s">
        <v>224</v>
      </c>
      <c r="K92" s="278">
        <f>'Réserves 2026'!BA$18</f>
        <v>0</v>
      </c>
      <c r="L92" s="278">
        <f>'Réserves 2026'!BI$18</f>
        <v>0</v>
      </c>
      <c r="M92" s="342"/>
      <c r="Q92" s="277" t="s">
        <v>224</v>
      </c>
      <c r="R92" s="280">
        <f>'Réserves 2026'!BE$18</f>
        <v>0</v>
      </c>
      <c r="S92" s="281">
        <f>'Réserves 2026'!BD$18</f>
        <v>0</v>
      </c>
      <c r="T92" s="282">
        <f>'Réserves 2025'!AO18</f>
        <v>0.58894230769230771</v>
      </c>
      <c r="U92" s="283">
        <f>'Réserves 2025'!AN18</f>
        <v>2.94</v>
      </c>
      <c r="V92" s="282">
        <f t="shared" si="41"/>
        <v>-0.58894230769230771</v>
      </c>
      <c r="W92" s="281">
        <f t="shared" si="41"/>
        <v>-2.94</v>
      </c>
      <c r="X92" s="284">
        <f t="shared" si="42"/>
        <v>0</v>
      </c>
      <c r="Y92" s="285">
        <f t="shared" si="42"/>
        <v>0</v>
      </c>
      <c r="AA92" s="277" t="s">
        <v>224</v>
      </c>
      <c r="AB92" s="280">
        <f>'Réserves 2026'!BG$18</f>
        <v>0</v>
      </c>
      <c r="AC92" s="281">
        <f>'Réserves 2026'!BF$18</f>
        <v>0</v>
      </c>
      <c r="AD92" s="282">
        <f>'Réserves 2025'!AQ18</f>
        <v>0.56991185897435903</v>
      </c>
      <c r="AE92" s="283">
        <f>'Réserves 2025'!AP18</f>
        <v>2.8450000000000002</v>
      </c>
      <c r="AF92" s="282">
        <f t="shared" si="43"/>
        <v>-0.56991185897435903</v>
      </c>
      <c r="AG92" s="281">
        <f t="shared" si="43"/>
        <v>-2.8450000000000002</v>
      </c>
      <c r="AH92" s="284">
        <f t="shared" si="44"/>
        <v>0</v>
      </c>
      <c r="AI92" s="285">
        <f t="shared" si="44"/>
        <v>0</v>
      </c>
      <c r="AK92" s="277" t="s">
        <v>224</v>
      </c>
      <c r="AL92" s="280">
        <f>'Réserves 2026'!BI31</f>
        <v>0</v>
      </c>
      <c r="AM92" s="281">
        <f>'Réserves 2026'!BH$31</f>
        <v>0</v>
      </c>
      <c r="AN92" s="282">
        <f>'Réserves 2025'!AS18</f>
        <v>0.58032852564102555</v>
      </c>
      <c r="AO92" s="283">
        <f>'Réserves 2025'!AR18</f>
        <v>2.8969999999999998</v>
      </c>
      <c r="AP92" s="282">
        <f t="shared" si="45"/>
        <v>-0.58032852564102555</v>
      </c>
      <c r="AQ92" s="281">
        <f t="shared" si="45"/>
        <v>-2.8969999999999998</v>
      </c>
      <c r="AR92" s="284">
        <f t="shared" si="46"/>
        <v>0</v>
      </c>
      <c r="AS92" s="285">
        <f t="shared" si="46"/>
        <v>0</v>
      </c>
    </row>
    <row r="93" spans="1:45">
      <c r="A93" s="277" t="s">
        <v>224</v>
      </c>
      <c r="B93" s="278">
        <f>'Réserves 2026'!AY$18</f>
        <v>0</v>
      </c>
      <c r="C93" s="279">
        <f>'Réserves 2025'!AI18</f>
        <v>0.74118589743589747</v>
      </c>
      <c r="D93" s="278">
        <f t="shared" si="47"/>
        <v>0</v>
      </c>
      <c r="E93" s="341"/>
      <c r="F93" s="342"/>
      <c r="J93" s="319" t="s">
        <v>225</v>
      </c>
      <c r="K93" s="320">
        <f>'Réserves 2026'!BG$31</f>
        <v>0</v>
      </c>
      <c r="L93" s="320">
        <f>'Réserves 2026'!BI$31</f>
        <v>0</v>
      </c>
      <c r="M93" s="342"/>
      <c r="Q93" s="286" t="s">
        <v>225</v>
      </c>
      <c r="R93" s="289">
        <f>'Réserves 2026'!BE$31</f>
        <v>0</v>
      </c>
      <c r="S93" s="290">
        <f>'Réserves 2026'!BD$31</f>
        <v>0</v>
      </c>
      <c r="T93" s="291">
        <f>'Réserves 2025'!AO31</f>
        <v>0.47306798373038922</v>
      </c>
      <c r="U93" s="292">
        <f>'Réserves 2025'!AN31</f>
        <v>65.131999999999991</v>
      </c>
      <c r="V93" s="293">
        <f t="shared" si="41"/>
        <v>-0.47306798373038922</v>
      </c>
      <c r="W93" s="294">
        <f t="shared" si="41"/>
        <v>-65.131999999999991</v>
      </c>
      <c r="X93" s="295">
        <f t="shared" si="42"/>
        <v>0</v>
      </c>
      <c r="Y93" s="296">
        <f t="shared" si="42"/>
        <v>0</v>
      </c>
      <c r="AA93" s="286" t="s">
        <v>225</v>
      </c>
      <c r="AB93" s="289">
        <f>'Réserves 2026'!BG$31</f>
        <v>0</v>
      </c>
      <c r="AC93" s="290">
        <f>'Réserves 2026'!BF$31</f>
        <v>0</v>
      </c>
      <c r="AD93" s="291">
        <f>'Réserves 2025'!AQ31</f>
        <v>0.43873474723997674</v>
      </c>
      <c r="AE93" s="292">
        <f>'Réserves 2025'!AP31</f>
        <v>60.405000000000001</v>
      </c>
      <c r="AF93" s="293">
        <f t="shared" si="43"/>
        <v>-0.43873474723997674</v>
      </c>
      <c r="AG93" s="294">
        <f t="shared" si="43"/>
        <v>-60.405000000000001</v>
      </c>
      <c r="AH93" s="295">
        <f t="shared" si="44"/>
        <v>0</v>
      </c>
      <c r="AI93" s="296">
        <f t="shared" si="44"/>
        <v>0</v>
      </c>
      <c r="AK93" s="286" t="s">
        <v>225</v>
      </c>
      <c r="AL93" s="289">
        <f>'Réserves 2026'!BI$31</f>
        <v>0</v>
      </c>
      <c r="AM93" s="290">
        <f>'Réserves 2026'!BH$31</f>
        <v>0</v>
      </c>
      <c r="AN93" s="291">
        <f>'Réserves 2025'!AS31</f>
        <v>0.40848343986054614</v>
      </c>
      <c r="AO93" s="292">
        <f>'Réserves 2025'!AQ31</f>
        <v>0.43873474723997674</v>
      </c>
      <c r="AP93" s="293">
        <f t="shared" si="45"/>
        <v>-0.40848343986054614</v>
      </c>
      <c r="AQ93" s="294">
        <f t="shared" si="45"/>
        <v>-0.43873474723997674</v>
      </c>
      <c r="AR93" s="295">
        <f t="shared" si="46"/>
        <v>0</v>
      </c>
      <c r="AS93" s="296">
        <f t="shared" si="46"/>
        <v>0</v>
      </c>
    </row>
    <row r="94" spans="1:45">
      <c r="A94" s="286" t="s">
        <v>225</v>
      </c>
      <c r="B94" s="287">
        <f>'Réserves 2026'!AY$31</f>
        <v>0</v>
      </c>
      <c r="C94" s="288">
        <f>'Réserves 2025'!AI31</f>
        <v>0.51767141196978506</v>
      </c>
      <c r="D94" s="287">
        <f t="shared" si="47"/>
        <v>0</v>
      </c>
      <c r="E94" s="341"/>
      <c r="F94" s="342"/>
      <c r="J94" s="277" t="s">
        <v>226</v>
      </c>
      <c r="K94" s="278">
        <f>'Réserves 2026'!BG$45</f>
        <v>0</v>
      </c>
      <c r="L94" s="278">
        <f>'Réserves 2026'!BI$45</f>
        <v>0</v>
      </c>
      <c r="M94" s="342"/>
      <c r="Q94" s="277" t="s">
        <v>226</v>
      </c>
      <c r="R94" s="280">
        <f>'Réserves 2026'!BE$45</f>
        <v>0</v>
      </c>
      <c r="S94" s="281">
        <f>'Réserves 2026'!BD$45</f>
        <v>0</v>
      </c>
      <c r="T94" s="282">
        <f>'Réserves 2025'!AO45</f>
        <v>0.77926829268292686</v>
      </c>
      <c r="U94" s="297">
        <f>'Réserves 2025'!AN45</f>
        <v>6.39</v>
      </c>
      <c r="V94" s="282">
        <f t="shared" si="41"/>
        <v>-0.77926829268292686</v>
      </c>
      <c r="W94" s="281">
        <f t="shared" si="41"/>
        <v>-6.39</v>
      </c>
      <c r="X94" s="284">
        <f t="shared" si="42"/>
        <v>0</v>
      </c>
      <c r="Y94" s="285">
        <f t="shared" si="42"/>
        <v>0</v>
      </c>
      <c r="AA94" s="277" t="s">
        <v>226</v>
      </c>
      <c r="AB94" s="280">
        <f>'Réserves 2026'!BG$45</f>
        <v>0</v>
      </c>
      <c r="AC94" s="281">
        <f>'Réserves 2026'!BF$45</f>
        <v>0</v>
      </c>
      <c r="AD94" s="282">
        <f>'Réserves 2025'!AQ45</f>
        <v>0.76463414634146343</v>
      </c>
      <c r="AE94" s="297">
        <f>'Réserves 2025'!AP45</f>
        <v>6.27</v>
      </c>
      <c r="AF94" s="282">
        <f t="shared" si="43"/>
        <v>-0.76463414634146343</v>
      </c>
      <c r="AG94" s="281">
        <f t="shared" si="43"/>
        <v>-6.27</v>
      </c>
      <c r="AH94" s="284">
        <f t="shared" si="44"/>
        <v>0</v>
      </c>
      <c r="AI94" s="285">
        <f t="shared" si="44"/>
        <v>0</v>
      </c>
      <c r="AK94" s="277" t="s">
        <v>226</v>
      </c>
      <c r="AL94" s="280">
        <f>'Réserves 2026'!BI$45</f>
        <v>0</v>
      </c>
      <c r="AM94" s="281">
        <f>'Réserves 2026'!BH$45</f>
        <v>0</v>
      </c>
      <c r="AN94" s="282">
        <f>'Réserves 2025'!AS45</f>
        <v>0.79268292682926833</v>
      </c>
      <c r="AO94" s="297">
        <f>'Réserves 2025'!AR45</f>
        <v>6.5</v>
      </c>
      <c r="AP94" s="282">
        <f t="shared" si="45"/>
        <v>-0.79268292682926833</v>
      </c>
      <c r="AQ94" s="281">
        <f t="shared" si="45"/>
        <v>-6.5</v>
      </c>
      <c r="AR94" s="284">
        <f t="shared" si="46"/>
        <v>0</v>
      </c>
      <c r="AS94" s="285">
        <f t="shared" si="46"/>
        <v>0</v>
      </c>
    </row>
    <row r="95" spans="1:45">
      <c r="A95" s="277" t="s">
        <v>226</v>
      </c>
      <c r="B95" s="278">
        <f>'Réserves 2026'!AY$45</f>
        <v>0</v>
      </c>
      <c r="C95" s="279">
        <f>'Réserves 2025'!AI45</f>
        <v>0.79268292682926833</v>
      </c>
      <c r="D95" s="278">
        <f t="shared" si="47"/>
        <v>0</v>
      </c>
      <c r="E95" s="341"/>
      <c r="F95" s="342"/>
      <c r="J95" s="319" t="s">
        <v>227</v>
      </c>
      <c r="K95" s="320">
        <f>'Réserves 2026'!BG$43</f>
        <v>0</v>
      </c>
      <c r="L95" s="320">
        <f>'Réserves 2026'!BI$43</f>
        <v>0</v>
      </c>
      <c r="M95" s="342"/>
      <c r="Q95" s="286" t="s">
        <v>227</v>
      </c>
      <c r="R95" s="289">
        <f>'Réserves 2026'!BE$43</f>
        <v>0</v>
      </c>
      <c r="S95" s="290">
        <f>'Réserves 2026'!BD$43</f>
        <v>0</v>
      </c>
      <c r="T95" s="291">
        <f>'Réserves 2025'!AO43</f>
        <v>0.33963866695458145</v>
      </c>
      <c r="U95" s="292">
        <f>'Réserves 2025'!AN43</f>
        <v>23.593</v>
      </c>
      <c r="V95" s="293">
        <f t="shared" si="41"/>
        <v>-0.33963866695458145</v>
      </c>
      <c r="W95" s="294">
        <f t="shared" si="41"/>
        <v>-23.593</v>
      </c>
      <c r="X95" s="295">
        <f t="shared" si="42"/>
        <v>0</v>
      </c>
      <c r="Y95" s="296">
        <f t="shared" si="42"/>
        <v>0</v>
      </c>
      <c r="AA95" s="286" t="s">
        <v>227</v>
      </c>
      <c r="AB95" s="289">
        <f>'Réserves 2026'!BG$43</f>
        <v>0</v>
      </c>
      <c r="AC95" s="290">
        <f>'Réserves 2026'!BF$43</f>
        <v>0</v>
      </c>
      <c r="AD95" s="291">
        <f>'Réserves 2025'!AQ43</f>
        <v>0.29711365435830994</v>
      </c>
      <c r="AE95" s="292">
        <f>'Réserves 2025'!AP43</f>
        <v>20.639000000000003</v>
      </c>
      <c r="AF95" s="293">
        <f t="shared" si="43"/>
        <v>-0.29711365435830994</v>
      </c>
      <c r="AG95" s="294">
        <f t="shared" si="43"/>
        <v>-20.639000000000003</v>
      </c>
      <c r="AH95" s="295">
        <f t="shared" si="44"/>
        <v>0</v>
      </c>
      <c r="AI95" s="296">
        <f t="shared" si="44"/>
        <v>0</v>
      </c>
      <c r="AK95" s="286" t="s">
        <v>227</v>
      </c>
      <c r="AL95" s="289">
        <f>'Réserves 2026'!BI$43</f>
        <v>0</v>
      </c>
      <c r="AM95" s="290">
        <f>'Réserves 2026'!BH$43</f>
        <v>0</v>
      </c>
      <c r="AN95" s="291">
        <f>'Réserves 2025'!AS43</f>
        <v>0.28510760814798819</v>
      </c>
      <c r="AO95" s="292">
        <f>'Réserves 2025'!AR43</f>
        <v>19.805</v>
      </c>
      <c r="AP95" s="293">
        <f t="shared" si="45"/>
        <v>-0.28510760814798819</v>
      </c>
      <c r="AQ95" s="294">
        <f t="shared" si="45"/>
        <v>-19.805</v>
      </c>
      <c r="AR95" s="295">
        <f t="shared" si="46"/>
        <v>0</v>
      </c>
      <c r="AS95" s="296">
        <f t="shared" si="46"/>
        <v>0</v>
      </c>
    </row>
    <row r="96" spans="1:45">
      <c r="A96" s="286" t="s">
        <v>227</v>
      </c>
      <c r="B96" s="287">
        <f>'Réserves 2026'!AY$43</f>
        <v>0</v>
      </c>
      <c r="C96" s="288">
        <f>'Réserves 2025'!AI43</f>
        <v>0.37751385589865399</v>
      </c>
      <c r="D96" s="287">
        <f t="shared" si="47"/>
        <v>0</v>
      </c>
      <c r="E96" s="341"/>
      <c r="F96" s="342"/>
      <c r="J96" s="277" t="s">
        <v>228</v>
      </c>
      <c r="K96" s="278">
        <f>'Réserves 2026'!BG$58</f>
        <v>0</v>
      </c>
      <c r="L96" s="278">
        <f>'Réserves 2026'!BI$58</f>
        <v>0</v>
      </c>
      <c r="M96" s="342"/>
      <c r="Q96" s="277" t="s">
        <v>228</v>
      </c>
      <c r="R96" s="280">
        <f>'Réserves 2026'!BE$58</f>
        <v>0</v>
      </c>
      <c r="S96" s="281">
        <f>'Réserves 2026'!BD$58</f>
        <v>0</v>
      </c>
      <c r="T96" s="282">
        <f>'Réserves 2025'!AO58</f>
        <v>0.54762669819929821</v>
      </c>
      <c r="U96" s="283">
        <f>'Réserves 2025'!AN58</f>
        <v>42.606999999999999</v>
      </c>
      <c r="V96" s="282">
        <f t="shared" si="41"/>
        <v>-0.54762669819929821</v>
      </c>
      <c r="W96" s="281">
        <f t="shared" si="41"/>
        <v>-42.606999999999999</v>
      </c>
      <c r="X96" s="284">
        <f t="shared" si="42"/>
        <v>0</v>
      </c>
      <c r="Y96" s="285">
        <f t="shared" si="42"/>
        <v>0</v>
      </c>
      <c r="AA96" s="277" t="s">
        <v>228</v>
      </c>
      <c r="AB96" s="280">
        <f>'Réserves 2026'!BG$58</f>
        <v>0</v>
      </c>
      <c r="AC96" s="281">
        <f>'Réserves 2026'!BF$58</f>
        <v>0</v>
      </c>
      <c r="AD96" s="282">
        <f>'Réserves 2025'!AQ58</f>
        <v>0.52518411886431116</v>
      </c>
      <c r="AE96" s="283">
        <f>'Réserves 2025'!AP58</f>
        <v>40.860900000000001</v>
      </c>
      <c r="AF96" s="282">
        <f t="shared" si="43"/>
        <v>-0.52518411886431116</v>
      </c>
      <c r="AG96" s="281">
        <f t="shared" si="43"/>
        <v>-40.860900000000001</v>
      </c>
      <c r="AH96" s="284">
        <f t="shared" si="44"/>
        <v>0</v>
      </c>
      <c r="AI96" s="285">
        <f t="shared" si="44"/>
        <v>0</v>
      </c>
      <c r="AK96" s="277" t="s">
        <v>228</v>
      </c>
      <c r="AL96" s="280">
        <f>'Réserves 2026'!BI$58</f>
        <v>0</v>
      </c>
      <c r="AM96" s="281">
        <f>'Réserves 2026'!BH$58</f>
        <v>0</v>
      </c>
      <c r="AN96" s="282">
        <f>'Réserves 2025'!AS58</f>
        <v>0.50776962327930808</v>
      </c>
      <c r="AO96" s="283">
        <f>'Réserves 2025'!AR58</f>
        <v>39.506000000000007</v>
      </c>
      <c r="AP96" s="282">
        <f t="shared" si="45"/>
        <v>-0.50776962327930808</v>
      </c>
      <c r="AQ96" s="281">
        <f t="shared" si="45"/>
        <v>-39.506000000000007</v>
      </c>
      <c r="AR96" s="284">
        <f t="shared" si="46"/>
        <v>0</v>
      </c>
      <c r="AS96" s="285">
        <f t="shared" si="46"/>
        <v>0</v>
      </c>
    </row>
    <row r="97" spans="1:45">
      <c r="A97" s="277" t="s">
        <v>228</v>
      </c>
      <c r="B97" s="278">
        <f>'Réserves 2026'!AY$58</f>
        <v>0</v>
      </c>
      <c r="C97" s="279">
        <f>'Réserves 2025'!AI58</f>
        <v>0.60015680629281654</v>
      </c>
      <c r="D97" s="278">
        <f t="shared" si="47"/>
        <v>0</v>
      </c>
      <c r="E97" s="341"/>
      <c r="F97" s="342"/>
      <c r="J97" s="147" t="s">
        <v>229</v>
      </c>
      <c r="K97" s="321">
        <f>'Réserves 2026'!BG$60</f>
        <v>0</v>
      </c>
      <c r="L97" s="321">
        <f>'Réserves 2026'!BI$60</f>
        <v>0</v>
      </c>
      <c r="M97" s="342"/>
      <c r="Q97" s="298" t="s">
        <v>229</v>
      </c>
      <c r="R97" s="301">
        <f>'Réserves 2026'!BE$60</f>
        <v>0</v>
      </c>
      <c r="S97" s="302">
        <f>'Réserves 2026'!BD$60</f>
        <v>0</v>
      </c>
      <c r="T97" s="303">
        <f>'Réserves 2025'!AO60</f>
        <v>0.43844247242092288</v>
      </c>
      <c r="U97" s="304">
        <f>'Réserves 2025'!AN60</f>
        <v>170.70099999999999</v>
      </c>
      <c r="V97" s="305">
        <f t="shared" si="41"/>
        <v>-0.43844247242092288</v>
      </c>
      <c r="W97" s="306">
        <f t="shared" si="41"/>
        <v>-170.70099999999999</v>
      </c>
      <c r="X97" s="307">
        <f t="shared" si="42"/>
        <v>0</v>
      </c>
      <c r="Y97" s="308">
        <f t="shared" si="42"/>
        <v>0</v>
      </c>
      <c r="AA97" s="298" t="s">
        <v>229</v>
      </c>
      <c r="AB97" s="301">
        <f>'Réserves 2026'!BG$60</f>
        <v>0</v>
      </c>
      <c r="AC97" s="302">
        <f>'Réserves 2026'!BF$60</f>
        <v>0</v>
      </c>
      <c r="AD97" s="303">
        <f>'Réserves 2025'!AQ60</f>
        <v>0.41077709427613757</v>
      </c>
      <c r="AE97" s="304">
        <f>'Réserves 2025'!AP60</f>
        <v>159.9299</v>
      </c>
      <c r="AF97" s="305">
        <f t="shared" si="43"/>
        <v>-0.41077709427613757</v>
      </c>
      <c r="AG97" s="306">
        <f t="shared" si="43"/>
        <v>-159.9299</v>
      </c>
      <c r="AH97" s="307">
        <f t="shared" si="44"/>
        <v>0</v>
      </c>
      <c r="AI97" s="308">
        <f t="shared" si="44"/>
        <v>0</v>
      </c>
      <c r="AK97" s="298" t="s">
        <v>229</v>
      </c>
      <c r="AL97" s="301">
        <f>'Réserves 2026'!BI$60</f>
        <v>0</v>
      </c>
      <c r="AM97" s="302">
        <f>'Réserves 2026'!BH$60</f>
        <v>0</v>
      </c>
      <c r="AN97" s="303">
        <f>'Réserves 2025'!AS60</f>
        <v>0.39377399925514023</v>
      </c>
      <c r="AO97" s="304">
        <f>'Réserves 2025'!AR60</f>
        <v>153.31</v>
      </c>
      <c r="AP97" s="305">
        <f t="shared" si="45"/>
        <v>-0.39377399925514023</v>
      </c>
      <c r="AQ97" s="306">
        <f t="shared" si="45"/>
        <v>-153.31</v>
      </c>
      <c r="AR97" s="307">
        <f t="shared" si="46"/>
        <v>0</v>
      </c>
      <c r="AS97" s="308">
        <f t="shared" si="46"/>
        <v>0</v>
      </c>
    </row>
    <row r="98" spans="1:45">
      <c r="A98" s="298" t="s">
        <v>229</v>
      </c>
      <c r="B98" s="299">
        <f>'Réserves 2026'!AY$60</f>
        <v>0</v>
      </c>
      <c r="C98" s="300">
        <f>'Réserves 2025'!AI60</f>
        <v>0.48131043959572101</v>
      </c>
      <c r="D98" s="299">
        <f t="shared" si="47"/>
        <v>0</v>
      </c>
      <c r="F98" s="342"/>
      <c r="M98" s="339"/>
      <c r="P98" s="340"/>
      <c r="AE98" s="269"/>
      <c r="AO98" s="269"/>
    </row>
    <row r="99" spans="1:45">
      <c r="F99" s="339"/>
      <c r="J99" s="324" t="s">
        <v>230</v>
      </c>
      <c r="K99" s="325">
        <f>'Réserves 2026'!BG$73</f>
        <v>0</v>
      </c>
      <c r="L99" s="325">
        <f>'Réserves 2026'!BI$73</f>
        <v>0</v>
      </c>
      <c r="M99" s="339"/>
      <c r="P99" s="340"/>
      <c r="Q99" s="298" t="s">
        <v>230</v>
      </c>
      <c r="R99" s="322">
        <f>'Réserves 2026'!BE$73</f>
        <v>0</v>
      </c>
      <c r="S99" s="302">
        <f>'Réserves 2026'!BD$73</f>
        <v>0</v>
      </c>
      <c r="T99" s="303">
        <f>'Réserves 2025'!AO73</f>
        <v>0.42537431527693248</v>
      </c>
      <c r="U99" s="304">
        <f>'Réserves 2025'!AN73</f>
        <v>69.888999999999996</v>
      </c>
      <c r="V99" s="305">
        <f>R99-T99</f>
        <v>-0.42537431527693248</v>
      </c>
      <c r="W99" s="306">
        <f>S99-U99</f>
        <v>-69.888999999999996</v>
      </c>
      <c r="X99" s="307">
        <f>R99-R85</f>
        <v>0</v>
      </c>
      <c r="Y99" s="308">
        <f>S99-S85</f>
        <v>0</v>
      </c>
      <c r="AA99" s="298" t="s">
        <v>230</v>
      </c>
      <c r="AB99" s="322">
        <f>'Réserves 2026'!BG$73</f>
        <v>0</v>
      </c>
      <c r="AC99" s="302">
        <f>'Réserves 2026'!BF$73</f>
        <v>0</v>
      </c>
      <c r="AD99" s="303">
        <f>'Réserves 2025'!AQ73</f>
        <v>0.38931832014607426</v>
      </c>
      <c r="AE99" s="304">
        <f>'Réserves 2025'!AP73</f>
        <v>63.964999999999996</v>
      </c>
      <c r="AF99" s="305">
        <f>AB99-AD99</f>
        <v>-0.38931832014607426</v>
      </c>
      <c r="AG99" s="306">
        <f>AC99-AE99</f>
        <v>-63.964999999999996</v>
      </c>
      <c r="AH99" s="307">
        <f>AB99-R99</f>
        <v>0</v>
      </c>
      <c r="AI99" s="308">
        <f>AC99-S99</f>
        <v>0</v>
      </c>
      <c r="AK99" s="298" t="s">
        <v>230</v>
      </c>
      <c r="AL99" s="322">
        <f>'Réserves 2026'!BI$73</f>
        <v>0</v>
      </c>
      <c r="AM99" s="302">
        <f>'Réserves 2026'!BH$73</f>
        <v>0</v>
      </c>
      <c r="AN99" s="303">
        <f>'Réserves 2025'!AS73</f>
        <v>0.34543517954960445</v>
      </c>
      <c r="AO99" s="304">
        <f>'Réserves 2025'!AR73</f>
        <v>56.755000000000003</v>
      </c>
      <c r="AP99" s="305">
        <f>AL99-AN99</f>
        <v>-0.34543517954960445</v>
      </c>
      <c r="AQ99" s="306">
        <f>AM99-AO99</f>
        <v>-56.755000000000003</v>
      </c>
      <c r="AR99" s="307">
        <f>AL99-AB99</f>
        <v>0</v>
      </c>
      <c r="AS99" s="308">
        <f>AM99-AM85</f>
        <v>0</v>
      </c>
    </row>
    <row r="100" spans="1:45">
      <c r="A100" s="298" t="s">
        <v>230</v>
      </c>
      <c r="B100" s="322">
        <f>'Réserves 2026'!AY$73</f>
        <v>0</v>
      </c>
      <c r="C100" s="323">
        <f>'Réserves 2025'!AI73</f>
        <v>0.4244158178550031</v>
      </c>
      <c r="D100" s="323">
        <f>B86</f>
        <v>0</v>
      </c>
      <c r="F100" s="339"/>
      <c r="J100" t="s">
        <v>267</v>
      </c>
      <c r="K100" s="331" t="e">
        <f>('Réserves 2026'!BF73-'Réserves 2026'!BF69)/('Réserves 2026'!R73-'Réserves 2026'!R68-'Réserves 2026'!R69)</f>
        <v>#REF!</v>
      </c>
      <c r="M100" s="269"/>
    </row>
    <row r="101" spans="1:45">
      <c r="F101" s="269"/>
      <c r="J101" t="s">
        <v>268</v>
      </c>
      <c r="K101" s="343">
        <f>'Réserves 2026'!BG69</f>
        <v>0</v>
      </c>
    </row>
    <row r="102" spans="1:45">
      <c r="A102" s="72" t="s">
        <v>261</v>
      </c>
    </row>
    <row r="103" spans="1:45">
      <c r="R103" s="455" t="s">
        <v>346</v>
      </c>
      <c r="S103" s="455"/>
      <c r="T103" s="452" t="s">
        <v>403</v>
      </c>
      <c r="U103" s="452"/>
      <c r="V103" s="453" t="s">
        <v>404</v>
      </c>
      <c r="W103" s="453"/>
      <c r="X103" s="454" t="s">
        <v>405</v>
      </c>
      <c r="Y103" s="454"/>
    </row>
    <row r="104" spans="1:45" ht="38.25">
      <c r="A104" s="270" t="s">
        <v>215</v>
      </c>
      <c r="B104" s="271" t="s">
        <v>414</v>
      </c>
      <c r="C104" s="270" t="s">
        <v>264</v>
      </c>
      <c r="D104" s="271" t="s">
        <v>413</v>
      </c>
      <c r="F104" s="267"/>
      <c r="M104" s="267"/>
      <c r="Q104" s="270" t="s">
        <v>215</v>
      </c>
      <c r="R104" s="273" t="s">
        <v>218</v>
      </c>
      <c r="S104" s="273" t="s">
        <v>219</v>
      </c>
      <c r="T104" s="274" t="s">
        <v>218</v>
      </c>
      <c r="U104" s="274" t="s">
        <v>219</v>
      </c>
      <c r="V104" s="275" t="s">
        <v>220</v>
      </c>
      <c r="W104" s="275" t="s">
        <v>221</v>
      </c>
      <c r="X104" s="276" t="s">
        <v>220</v>
      </c>
      <c r="Y104" s="276" t="s">
        <v>221</v>
      </c>
    </row>
    <row r="105" spans="1:45">
      <c r="A105" s="277" t="s">
        <v>222</v>
      </c>
      <c r="B105" s="278">
        <f>'Réserves 2026'!BE$14</f>
        <v>0</v>
      </c>
      <c r="C105" s="279">
        <f>'Réserves 2025'!AO14</f>
        <v>0.30300735766840486</v>
      </c>
      <c r="D105" s="278">
        <f t="shared" ref="D105:D112" si="48">B91</f>
        <v>0</v>
      </c>
      <c r="E105" s="341"/>
      <c r="F105" s="342"/>
      <c r="M105" s="342"/>
      <c r="Q105" s="277" t="s">
        <v>222</v>
      </c>
      <c r="R105" s="280">
        <f>'Réserves 2026'!BK$14</f>
        <v>0</v>
      </c>
      <c r="S105" s="281">
        <f>'Réserves 2026'!BJ$14</f>
        <v>0</v>
      </c>
      <c r="T105" s="282">
        <f>'Réserves 2025'!AU14</f>
        <v>0.28336309736409743</v>
      </c>
      <c r="U105" s="283">
        <f>'Réserves 2025'!AT14</f>
        <v>19.834</v>
      </c>
      <c r="V105" s="282">
        <f t="shared" ref="V105:W112" si="49">R105-T105</f>
        <v>-0.28336309736409743</v>
      </c>
      <c r="W105" s="281">
        <f t="shared" si="49"/>
        <v>-19.834</v>
      </c>
      <c r="X105" s="284">
        <f>R105-R90</f>
        <v>0</v>
      </c>
      <c r="Y105" s="285">
        <f>S105-S90</f>
        <v>0</v>
      </c>
    </row>
    <row r="106" spans="1:45">
      <c r="A106" s="286" t="s">
        <v>223</v>
      </c>
      <c r="B106" s="287">
        <f>'Réserves 2026'!BE$16</f>
        <v>0</v>
      </c>
      <c r="C106" s="288">
        <f>'Réserves 2025'!AO16</f>
        <v>0.41650943396226414</v>
      </c>
      <c r="D106" s="287">
        <f t="shared" si="48"/>
        <v>0</v>
      </c>
      <c r="E106" s="341"/>
      <c r="F106" s="342"/>
      <c r="M106" s="342"/>
      <c r="Q106" s="286" t="s">
        <v>223</v>
      </c>
      <c r="R106" s="289">
        <f>'Réserves 2026'!BK$16</f>
        <v>0</v>
      </c>
      <c r="S106" s="290">
        <f>'Réserves 2026'!BJ$16</f>
        <v>0</v>
      </c>
      <c r="T106" s="291">
        <f>'Réserves 2025'!AU16</f>
        <v>0.4882075471698113</v>
      </c>
      <c r="U106" s="292">
        <f>'Réserves 2025'!AT16</f>
        <v>10.35</v>
      </c>
      <c r="V106" s="293">
        <f t="shared" si="49"/>
        <v>-0.4882075471698113</v>
      </c>
      <c r="W106" s="294">
        <f t="shared" si="49"/>
        <v>-10.35</v>
      </c>
      <c r="X106" s="337">
        <f t="shared" ref="X106:Y106" si="50">R106-R91</f>
        <v>0</v>
      </c>
      <c r="Y106" s="338">
        <f t="shared" si="50"/>
        <v>0</v>
      </c>
    </row>
    <row r="107" spans="1:45">
      <c r="A107" s="277" t="s">
        <v>224</v>
      </c>
      <c r="B107" s="278">
        <f>'Réserves 2026'!BE$18</f>
        <v>0</v>
      </c>
      <c r="C107" s="279">
        <f>'Réserves 2025'!AO18</f>
        <v>0.58894230769230771</v>
      </c>
      <c r="D107" s="278">
        <f t="shared" si="48"/>
        <v>0</v>
      </c>
      <c r="E107" s="341"/>
      <c r="F107" s="342"/>
      <c r="M107" s="342"/>
      <c r="Q107" s="277" t="s">
        <v>224</v>
      </c>
      <c r="R107" s="280">
        <f>'Réserves 2026'!BK$18</f>
        <v>0</v>
      </c>
      <c r="S107" s="281">
        <f>'Réserves 2026'!BJ$18</f>
        <v>0</v>
      </c>
      <c r="T107" s="282">
        <f>'Réserves 2025'!AU18</f>
        <v>0.57532051282051277</v>
      </c>
      <c r="U107" s="283">
        <f>'Réserves 2025'!AT18</f>
        <v>2.8719999999999999</v>
      </c>
      <c r="V107" s="282">
        <f t="shared" si="49"/>
        <v>-0.57532051282051277</v>
      </c>
      <c r="W107" s="281">
        <f t="shared" si="49"/>
        <v>-2.8719999999999999</v>
      </c>
      <c r="X107" s="337">
        <f t="shared" ref="X107:Y107" si="51">R107-R92</f>
        <v>0</v>
      </c>
      <c r="Y107" s="338">
        <f t="shared" si="51"/>
        <v>0</v>
      </c>
    </row>
    <row r="108" spans="1:45">
      <c r="A108" s="286" t="s">
        <v>225</v>
      </c>
      <c r="B108" s="287">
        <f>'Réserves 2026'!BE$31</f>
        <v>0</v>
      </c>
      <c r="C108" s="288">
        <f>'Réserves 2025'!AO31</f>
        <v>0.47306798373038922</v>
      </c>
      <c r="D108" s="287">
        <f t="shared" si="48"/>
        <v>0</v>
      </c>
      <c r="E108" s="341"/>
      <c r="F108" s="342"/>
      <c r="M108" s="342"/>
      <c r="Q108" s="286" t="s">
        <v>225</v>
      </c>
      <c r="R108" s="289">
        <f>'Réserves 2026'!BK$31</f>
        <v>0</v>
      </c>
      <c r="S108" s="290">
        <f>'Réserves 2026'!BJ$31</f>
        <v>0</v>
      </c>
      <c r="T108" s="291">
        <f>'Réserves 2025'!AU31</f>
        <v>0.39071760604299821</v>
      </c>
      <c r="U108" s="292">
        <f>'Réserves 2025'!AT31</f>
        <v>53.793999999999997</v>
      </c>
      <c r="V108" s="293">
        <f t="shared" si="49"/>
        <v>-0.39071760604299821</v>
      </c>
      <c r="W108" s="294">
        <f t="shared" si="49"/>
        <v>-53.793999999999997</v>
      </c>
      <c r="X108" s="337">
        <f t="shared" ref="X108:Y108" si="52">R108-R93</f>
        <v>0</v>
      </c>
      <c r="Y108" s="338">
        <f t="shared" si="52"/>
        <v>0</v>
      </c>
    </row>
    <row r="109" spans="1:45">
      <c r="A109" s="277" t="s">
        <v>226</v>
      </c>
      <c r="B109" s="278">
        <f>'Réserves 2026'!BE$45</f>
        <v>0</v>
      </c>
      <c r="C109" s="279">
        <f>'Réserves 2025'!AO45</f>
        <v>0.77926829268292686</v>
      </c>
      <c r="D109" s="278">
        <f t="shared" si="48"/>
        <v>0</v>
      </c>
      <c r="E109" s="341"/>
      <c r="F109" s="342"/>
      <c r="M109" s="342"/>
      <c r="Q109" s="277" t="s">
        <v>226</v>
      </c>
      <c r="R109" s="280">
        <f>'Réserves 2026'!BK$45</f>
        <v>0</v>
      </c>
      <c r="S109" s="281">
        <f>'Réserves 2026'!BJ$45</f>
        <v>0</v>
      </c>
      <c r="T109" s="282">
        <f>'Réserves 2025'!AU45</f>
        <v>0.82317073170731714</v>
      </c>
      <c r="U109" s="297">
        <f>'Réserves 2025'!AT45</f>
        <v>6.75</v>
      </c>
      <c r="V109" s="282">
        <f t="shared" si="49"/>
        <v>-0.82317073170731714</v>
      </c>
      <c r="W109" s="281">
        <f t="shared" si="49"/>
        <v>-6.75</v>
      </c>
      <c r="X109" s="337">
        <f t="shared" ref="X109:Y109" si="53">R109-R94</f>
        <v>0</v>
      </c>
      <c r="Y109" s="338">
        <f t="shared" si="53"/>
        <v>0</v>
      </c>
    </row>
    <row r="110" spans="1:45">
      <c r="A110" s="286" t="s">
        <v>227</v>
      </c>
      <c r="B110" s="287">
        <f>'Réserves 2026'!BE$43</f>
        <v>0</v>
      </c>
      <c r="C110" s="288">
        <f>'Réserves 2025'!AO43</f>
        <v>0.33963866695458145</v>
      </c>
      <c r="D110" s="287">
        <f t="shared" si="48"/>
        <v>0</v>
      </c>
      <c r="E110" s="341"/>
      <c r="F110" s="342"/>
      <c r="M110" s="342"/>
      <c r="Q110" s="286" t="s">
        <v>227</v>
      </c>
      <c r="R110" s="289">
        <f>'Réserves 2026'!BK$43</f>
        <v>0</v>
      </c>
      <c r="S110" s="290">
        <f>'Réserves 2026'!BJ$43</f>
        <v>0</v>
      </c>
      <c r="T110" s="291">
        <f>'Réserves 2025'!AU43</f>
        <v>0.27143165622975596</v>
      </c>
      <c r="U110" s="292">
        <f>'Réserves 2025'!AT43</f>
        <v>18.855</v>
      </c>
      <c r="V110" s="293">
        <f t="shared" si="49"/>
        <v>-0.27143165622975596</v>
      </c>
      <c r="W110" s="294">
        <f t="shared" si="49"/>
        <v>-18.855</v>
      </c>
      <c r="X110" s="337">
        <f t="shared" ref="X110:Y110" si="54">R110-R95</f>
        <v>0</v>
      </c>
      <c r="Y110" s="338">
        <f t="shared" si="54"/>
        <v>0</v>
      </c>
    </row>
    <row r="111" spans="1:45">
      <c r="A111" s="277" t="s">
        <v>228</v>
      </c>
      <c r="B111" s="278">
        <f>'Réserves 2026'!BE$58</f>
        <v>0</v>
      </c>
      <c r="C111" s="279">
        <f>'Réserves 2025'!AO58</f>
        <v>0.54762669819929821</v>
      </c>
      <c r="D111" s="278">
        <f t="shared" si="48"/>
        <v>0</v>
      </c>
      <c r="E111" s="341"/>
      <c r="F111" s="342"/>
      <c r="M111" s="342"/>
      <c r="Q111" s="277" t="s">
        <v>228</v>
      </c>
      <c r="R111" s="280">
        <f>'Réserves 2026'!BK$58</f>
        <v>0</v>
      </c>
      <c r="S111" s="281">
        <f>'Réserves 2026'!BJ$58</f>
        <v>0</v>
      </c>
      <c r="T111" s="282">
        <f>'Réserves 2025'!AU58</f>
        <v>0.50483914502011484</v>
      </c>
      <c r="U111" s="283">
        <f>'Réserves 2025'!AT58</f>
        <v>39.277999999999992</v>
      </c>
      <c r="V111" s="282">
        <f t="shared" si="49"/>
        <v>-0.50483914502011484</v>
      </c>
      <c r="W111" s="281">
        <f t="shared" si="49"/>
        <v>-39.277999999999992</v>
      </c>
      <c r="X111" s="337">
        <f>R111-R96</f>
        <v>0</v>
      </c>
      <c r="Y111" s="338">
        <f>S111-S96</f>
        <v>0</v>
      </c>
    </row>
    <row r="112" spans="1:45">
      <c r="A112" s="298" t="s">
        <v>229</v>
      </c>
      <c r="B112" s="299">
        <f>'Réserves 2026'!BE$60</f>
        <v>0</v>
      </c>
      <c r="C112" s="300">
        <f>'Réserves 2025'!AO60</f>
        <v>0.43844247242092288</v>
      </c>
      <c r="D112" s="299">
        <f t="shared" si="48"/>
        <v>0</v>
      </c>
      <c r="F112" s="342"/>
      <c r="M112" s="342"/>
      <c r="Q112" s="298" t="s">
        <v>229</v>
      </c>
      <c r="R112" s="301">
        <f>'Réserves 2026'!BK$60</f>
        <v>0</v>
      </c>
      <c r="S112" s="302">
        <f>'Réserves 2026'!BJ$60</f>
        <v>0</v>
      </c>
      <c r="T112" s="303">
        <f>'Réserves 2025'!AU60</f>
        <v>0.38972350289596364</v>
      </c>
      <c r="U112" s="304">
        <f>'Réserves 2025'!AT60</f>
        <v>151.733</v>
      </c>
      <c r="V112" s="305">
        <f t="shared" si="49"/>
        <v>-0.38972350289596364</v>
      </c>
      <c r="W112" s="306">
        <f t="shared" si="49"/>
        <v>-151.733</v>
      </c>
      <c r="X112" s="307">
        <f t="shared" ref="X112" si="55">R112-R98</f>
        <v>0</v>
      </c>
      <c r="Y112" s="308">
        <f t="shared" ref="Y112" si="56">S112-S98</f>
        <v>0</v>
      </c>
    </row>
    <row r="113" spans="1:25">
      <c r="F113" s="339"/>
      <c r="M113" s="339"/>
      <c r="P113" s="340"/>
    </row>
    <row r="114" spans="1:25">
      <c r="A114" s="298" t="s">
        <v>230</v>
      </c>
      <c r="B114" s="322">
        <f>'Réserves 2026'!BE$73</f>
        <v>0</v>
      </c>
      <c r="C114" s="323">
        <f>'Réserves 2025'!AO73</f>
        <v>0.42537431527693248</v>
      </c>
      <c r="D114" s="323">
        <f>B100</f>
        <v>0</v>
      </c>
      <c r="F114" s="339"/>
      <c r="M114" s="339"/>
      <c r="P114" s="340"/>
      <c r="Q114" s="298" t="s">
        <v>230</v>
      </c>
      <c r="R114" s="322">
        <f>'Réserves 2026'!BK$73</f>
        <v>0</v>
      </c>
      <c r="S114" s="302">
        <f>'Réserves 2026'!BJ$73</f>
        <v>0</v>
      </c>
      <c r="T114" s="303">
        <f>'Réserves 2025'!AU23</f>
        <v>0.37728194726166331</v>
      </c>
      <c r="U114" s="304">
        <f>'Réserves 2025'!AT73</f>
        <v>50.046000000000006</v>
      </c>
      <c r="V114" s="305">
        <f>R114-T114</f>
        <v>-0.37728194726166331</v>
      </c>
      <c r="W114" s="306">
        <f>S114-U114</f>
        <v>-50.046000000000006</v>
      </c>
      <c r="X114" s="307">
        <f>R114-AL99</f>
        <v>0</v>
      </c>
      <c r="Y114" s="308">
        <f>S114-AM99</f>
        <v>0</v>
      </c>
    </row>
    <row r="115" spans="1:25">
      <c r="F115" s="269"/>
      <c r="M115" s="269"/>
    </row>
    <row r="117" spans="1:25">
      <c r="A117" s="72" t="s">
        <v>269</v>
      </c>
    </row>
    <row r="119" spans="1:25" ht="25.5">
      <c r="A119" s="270" t="s">
        <v>215</v>
      </c>
      <c r="B119" s="271" t="s">
        <v>415</v>
      </c>
      <c r="C119" s="270" t="s">
        <v>270</v>
      </c>
      <c r="D119" s="271" t="s">
        <v>414</v>
      </c>
      <c r="F119" s="267"/>
      <c r="M119" s="272"/>
    </row>
    <row r="120" spans="1:25">
      <c r="A120" s="277" t="s">
        <v>222</v>
      </c>
      <c r="B120" s="278">
        <f>'Réserves 2026'!BK$14</f>
        <v>0</v>
      </c>
      <c r="C120" s="279">
        <f>'Réserves 2025'!AU$14</f>
        <v>0.28336309736409743</v>
      </c>
      <c r="D120" s="278">
        <f t="shared" ref="D120:D127" si="57">B105</f>
        <v>0</v>
      </c>
      <c r="E120" s="341"/>
      <c r="F120" s="342"/>
      <c r="M120" s="347"/>
    </row>
    <row r="121" spans="1:25">
      <c r="A121" s="286" t="s">
        <v>223</v>
      </c>
      <c r="B121" s="287">
        <f>'Réserves 2026'!BK$16</f>
        <v>0</v>
      </c>
      <c r="C121" s="288">
        <f>'Réserves 2025'!AU$16</f>
        <v>0.4882075471698113</v>
      </c>
      <c r="D121" s="287">
        <f t="shared" si="57"/>
        <v>0</v>
      </c>
      <c r="E121" s="341"/>
      <c r="F121" s="342"/>
      <c r="M121" s="347"/>
    </row>
    <row r="122" spans="1:25">
      <c r="A122" s="277" t="s">
        <v>224</v>
      </c>
      <c r="B122" s="278">
        <f>'Réserves 2026'!BK$18</f>
        <v>0</v>
      </c>
      <c r="C122" s="279">
        <f>'Réserves 2025'!AU$18</f>
        <v>0.57532051282051277</v>
      </c>
      <c r="D122" s="278">
        <f t="shared" si="57"/>
        <v>0</v>
      </c>
      <c r="E122" s="341"/>
      <c r="F122" s="342"/>
      <c r="M122" s="347"/>
    </row>
    <row r="123" spans="1:25">
      <c r="A123" s="286" t="s">
        <v>225</v>
      </c>
      <c r="B123" s="287">
        <f>'Réserves 2026'!BK$31</f>
        <v>0</v>
      </c>
      <c r="C123" s="288">
        <f>'Réserves 2025'!AU$31</f>
        <v>0.39071760604299821</v>
      </c>
      <c r="D123" s="287">
        <f t="shared" si="57"/>
        <v>0</v>
      </c>
      <c r="E123" s="341"/>
      <c r="F123" s="342"/>
      <c r="M123" s="347"/>
    </row>
    <row r="124" spans="1:25">
      <c r="A124" s="277" t="s">
        <v>226</v>
      </c>
      <c r="B124" s="278">
        <f>'Réserves 2026'!BK$45</f>
        <v>0</v>
      </c>
      <c r="C124" s="279">
        <f>'Réserves 2025'!AU$45</f>
        <v>0.82317073170731714</v>
      </c>
      <c r="D124" s="278">
        <f t="shared" si="57"/>
        <v>0</v>
      </c>
      <c r="E124" s="341"/>
      <c r="F124" s="342"/>
      <c r="M124" s="347"/>
    </row>
    <row r="125" spans="1:25">
      <c r="A125" s="286" t="s">
        <v>227</v>
      </c>
      <c r="B125" s="287">
        <f>'Réserves 2026'!BK$43</f>
        <v>0</v>
      </c>
      <c r="C125" s="288">
        <f>'Réserves 2025'!AU$43</f>
        <v>0.27143165622975596</v>
      </c>
      <c r="D125" s="287">
        <f t="shared" si="57"/>
        <v>0</v>
      </c>
      <c r="E125" s="341"/>
      <c r="F125" s="342"/>
      <c r="M125" s="347"/>
    </row>
    <row r="126" spans="1:25">
      <c r="A126" s="277" t="s">
        <v>228</v>
      </c>
      <c r="B126" s="278">
        <f>'Réserves 2026'!BK$58</f>
        <v>0</v>
      </c>
      <c r="C126" s="279">
        <f>'Réserves 2025'!AU$58</f>
        <v>0.50483914502011484</v>
      </c>
      <c r="D126" s="278">
        <f t="shared" si="57"/>
        <v>0</v>
      </c>
      <c r="E126" s="341"/>
      <c r="F126" s="342"/>
      <c r="M126" s="347"/>
    </row>
    <row r="127" spans="1:25">
      <c r="A127" s="298" t="s">
        <v>229</v>
      </c>
      <c r="B127" s="299">
        <f>'Réserves 2026'!BK$60</f>
        <v>0</v>
      </c>
      <c r="C127" s="300">
        <f>'Réserves 2025'!AU$60</f>
        <v>0.38972350289596364</v>
      </c>
      <c r="D127" s="299">
        <f t="shared" si="57"/>
        <v>0</v>
      </c>
      <c r="E127" s="341"/>
      <c r="F127" s="342"/>
    </row>
    <row r="128" spans="1:25">
      <c r="E128" s="341"/>
      <c r="F128" s="339"/>
      <c r="M128" s="9"/>
    </row>
    <row r="129" spans="1:20">
      <c r="A129" s="298" t="s">
        <v>230</v>
      </c>
      <c r="B129" s="322">
        <f>'Réserves 2026'!BK$73</f>
        <v>0</v>
      </c>
      <c r="C129" s="323">
        <f>'Réserves 2025'!AU$73</f>
        <v>0.30460133901399883</v>
      </c>
      <c r="D129" s="323">
        <f>B114</f>
        <v>0</v>
      </c>
      <c r="E129" s="341"/>
      <c r="F129" s="339"/>
      <c r="M129" s="9"/>
    </row>
    <row r="132" spans="1:20">
      <c r="F132" s="344"/>
    </row>
    <row r="133" spans="1:20">
      <c r="A133" s="461" t="s">
        <v>418</v>
      </c>
      <c r="B133" s="461"/>
      <c r="C133" s="461"/>
      <c r="D133" s="461"/>
      <c r="E133" s="461"/>
      <c r="F133" s="461"/>
      <c r="G133" s="461"/>
      <c r="H133" s="461"/>
      <c r="I133" s="461"/>
      <c r="J133" s="461"/>
      <c r="K133" s="461"/>
      <c r="L133" s="461"/>
      <c r="M133" s="461"/>
      <c r="N133" s="461"/>
    </row>
    <row r="134" spans="1:20" ht="13.5" thickBot="1">
      <c r="A134" s="461"/>
      <c r="B134" s="461"/>
      <c r="C134" s="461"/>
      <c r="D134" s="461"/>
      <c r="E134" s="461"/>
      <c r="F134" s="461"/>
      <c r="G134" s="461"/>
      <c r="H134" s="461"/>
      <c r="I134" s="461"/>
      <c r="J134" s="461"/>
      <c r="K134" s="461"/>
      <c r="L134" s="461"/>
      <c r="M134" s="461"/>
      <c r="N134" s="461"/>
      <c r="Q134" s="344"/>
      <c r="R134" s="344"/>
      <c r="S134" s="344"/>
      <c r="T134" s="344"/>
    </row>
    <row r="135" spans="1:20" ht="51.75" thickBot="1">
      <c r="A135" s="20" t="s">
        <v>38</v>
      </c>
      <c r="B135" s="408" t="s">
        <v>419</v>
      </c>
      <c r="D135" s="267" t="s">
        <v>421</v>
      </c>
      <c r="E135" s="267" t="s">
        <v>422</v>
      </c>
      <c r="F135" s="413" t="s">
        <v>420</v>
      </c>
      <c r="J135" s="414" t="s">
        <v>242</v>
      </c>
      <c r="K135" s="414" t="s">
        <v>424</v>
      </c>
      <c r="L135" s="414" t="s">
        <v>425</v>
      </c>
      <c r="Q135" s="344"/>
      <c r="R135" s="344"/>
      <c r="S135" s="344"/>
      <c r="T135" s="344"/>
    </row>
    <row r="136" spans="1:20">
      <c r="A136" s="35">
        <v>10.095000000000001</v>
      </c>
      <c r="B136" s="37">
        <v>1.8360000000000001</v>
      </c>
      <c r="C136" s="421" t="s">
        <v>222</v>
      </c>
      <c r="D136" s="51">
        <f>SUM($B$136:$B$147)</f>
        <v>21.603999999999999</v>
      </c>
      <c r="E136" s="267">
        <f>SUMIFS($A$136:$A$147,$B$136:$B$147,"&gt;0")</f>
        <v>69.995000000000005</v>
      </c>
      <c r="F136" s="419">
        <f>IF(E136&gt;0,D136/E136,"N/D")</f>
        <v>0.30865061790127862</v>
      </c>
      <c r="J136" s="345" t="s">
        <v>222</v>
      </c>
      <c r="K136" s="419">
        <v>0.33488106293306663</v>
      </c>
      <c r="L136" s="419">
        <v>0.30865061790127862</v>
      </c>
      <c r="Q136" s="344"/>
      <c r="R136" s="344"/>
      <c r="S136" s="344"/>
      <c r="T136" s="344"/>
    </row>
    <row r="137" spans="1:20">
      <c r="A137" s="144">
        <v>3.2</v>
      </c>
      <c r="B137" s="397">
        <v>1.1020000000000001</v>
      </c>
      <c r="C137" s="421" t="s">
        <v>223</v>
      </c>
      <c r="D137" s="51">
        <f>SUM($B$150)</f>
        <v>9.11</v>
      </c>
      <c r="E137" s="267">
        <f>SUMIFS($A$150,$B$150,"&gt;0")</f>
        <v>21.2</v>
      </c>
      <c r="F137" s="419">
        <f t="shared" ref="F137:F142" si="58">IF(E137&gt;0,D137/E137,"N/D")</f>
        <v>0.42971698113207546</v>
      </c>
      <c r="J137" s="319" t="s">
        <v>223</v>
      </c>
      <c r="K137" s="418">
        <v>0.47169811320754718</v>
      </c>
      <c r="L137" s="418">
        <v>0.42971698113207546</v>
      </c>
      <c r="Q137" s="344"/>
      <c r="R137" s="344"/>
      <c r="S137" s="344"/>
      <c r="T137" s="344"/>
    </row>
    <row r="138" spans="1:20">
      <c r="A138" s="144">
        <v>3.5</v>
      </c>
      <c r="B138" s="397">
        <v>0.98299999999999998</v>
      </c>
      <c r="C138" s="421" t="s">
        <v>224</v>
      </c>
      <c r="D138" s="51">
        <f>SUM($B$152)</f>
        <v>0</v>
      </c>
      <c r="E138" s="267">
        <f>SUMIFS($A$152,$B$152,"&gt;0")</f>
        <v>0</v>
      </c>
      <c r="F138" s="419" t="str">
        <f t="shared" si="58"/>
        <v>N/D</v>
      </c>
      <c r="J138" s="345" t="s">
        <v>224</v>
      </c>
      <c r="K138" s="419">
        <v>0.74118589743589747</v>
      </c>
      <c r="L138" s="419" t="s">
        <v>426</v>
      </c>
      <c r="Q138" s="344"/>
      <c r="R138" s="344"/>
      <c r="S138" s="344"/>
      <c r="T138" s="344"/>
    </row>
    <row r="139" spans="1:20">
      <c r="A139" s="144">
        <v>1.85</v>
      </c>
      <c r="B139" s="397">
        <v>0.55700000000000005</v>
      </c>
      <c r="C139" s="421" t="s">
        <v>225</v>
      </c>
      <c r="D139" s="51">
        <f>SUM($B$153:$B$164)</f>
        <v>69.691000000000003</v>
      </c>
      <c r="E139" s="267">
        <f>SUMIFS($A$153:$A$164,$B$153:$B$164,"&gt;0")</f>
        <v>133.81</v>
      </c>
      <c r="F139" s="419">
        <f t="shared" si="58"/>
        <v>0.52082056647485242</v>
      </c>
      <c r="J139" s="416" t="s">
        <v>225</v>
      </c>
      <c r="K139" s="420">
        <v>0.51960989462670959</v>
      </c>
      <c r="L139" s="420">
        <v>0.52082056647485242</v>
      </c>
      <c r="Q139" s="344"/>
      <c r="R139" s="344"/>
      <c r="S139" s="344"/>
      <c r="T139" s="344"/>
    </row>
    <row r="140" spans="1:20" ht="13.5" thickBot="1">
      <c r="A140" s="144">
        <v>20</v>
      </c>
      <c r="B140" s="397">
        <v>4.8410000000000002</v>
      </c>
      <c r="C140" s="421" t="s">
        <v>227</v>
      </c>
      <c r="D140">
        <f>SUM($B$167:$B$176)</f>
        <v>25.928999999999998</v>
      </c>
      <c r="E140" s="267">
        <f>SUMIFS($A$167:$A$176,$B$167:$B$176,"&gt;0")</f>
        <v>69.465000000000003</v>
      </c>
      <c r="F140" s="419">
        <f t="shared" si="58"/>
        <v>0.37326711293457132</v>
      </c>
      <c r="J140" s="415" t="s">
        <v>227</v>
      </c>
      <c r="K140" s="419">
        <v>0.37751385589865399</v>
      </c>
      <c r="L140" s="419">
        <v>0.37326711293457132</v>
      </c>
      <c r="Q140" s="344"/>
      <c r="R140" s="344"/>
      <c r="S140" s="344"/>
      <c r="T140" s="344"/>
    </row>
    <row r="141" spans="1:20" ht="13.5" thickBot="1">
      <c r="A141" s="144">
        <v>3.15</v>
      </c>
      <c r="B141" s="397">
        <v>0.86699999999999999</v>
      </c>
      <c r="C141" s="421" t="s">
        <v>226</v>
      </c>
      <c r="D141" s="140">
        <v>6.5</v>
      </c>
      <c r="E141" s="267">
        <f>SUMIFS($A$179,$B$179,"&gt;0")</f>
        <v>8.1999999999999993</v>
      </c>
      <c r="F141" s="419">
        <f t="shared" si="58"/>
        <v>0.79268292682926833</v>
      </c>
      <c r="J141" s="416" t="s">
        <v>226</v>
      </c>
      <c r="K141" s="420">
        <v>0.75609756097560987</v>
      </c>
      <c r="L141" s="420">
        <v>0.79268292682926833</v>
      </c>
      <c r="Q141" s="344"/>
      <c r="R141" s="344"/>
      <c r="S141" s="344"/>
      <c r="T141" s="344"/>
    </row>
    <row r="142" spans="1:20">
      <c r="A142" s="144">
        <v>2.5</v>
      </c>
      <c r="B142" s="397">
        <v>0.13</v>
      </c>
      <c r="C142" s="421" t="s">
        <v>228</v>
      </c>
      <c r="D142" s="51">
        <f>SUM($B$181:$B$191)</f>
        <v>45.579000000000008</v>
      </c>
      <c r="E142" s="267">
        <f>SUMIFS($A$181:$A$191,$B$181:$B$191,"&gt;0")</f>
        <v>77.803000000000026</v>
      </c>
      <c r="F142" s="419">
        <f t="shared" si="58"/>
        <v>0.58582573936737647</v>
      </c>
      <c r="J142" s="345" t="s">
        <v>228</v>
      </c>
      <c r="K142" s="419">
        <v>0.61340822333329048</v>
      </c>
      <c r="L142" s="419">
        <v>0.58582573936737647</v>
      </c>
      <c r="Q142" s="344"/>
      <c r="R142" s="344"/>
      <c r="S142" s="344"/>
      <c r="T142" s="344"/>
    </row>
    <row r="143" spans="1:20">
      <c r="A143" s="144">
        <v>11.7</v>
      </c>
      <c r="B143" s="397">
        <v>7.4859999999999998</v>
      </c>
      <c r="C143" s="422" t="s">
        <v>229</v>
      </c>
      <c r="D143" s="51">
        <v>178.41300000000001</v>
      </c>
      <c r="E143" s="267">
        <f>SUM(E136:E142)</f>
        <v>380.47300000000007</v>
      </c>
      <c r="F143" s="411">
        <f>D143/E143</f>
        <v>0.46892420749961228</v>
      </c>
      <c r="J143" s="417" t="s">
        <v>229</v>
      </c>
      <c r="K143" s="423">
        <v>0.48465619446642366</v>
      </c>
      <c r="L143" s="423">
        <v>0.46892420749961228</v>
      </c>
      <c r="Q143" s="344"/>
      <c r="R143" s="344"/>
      <c r="S143" s="344"/>
      <c r="T143" s="344"/>
    </row>
    <row r="144" spans="1:20">
      <c r="A144" s="144">
        <v>5.2</v>
      </c>
      <c r="B144" s="397">
        <v>1.29</v>
      </c>
      <c r="J144" s="344"/>
      <c r="K144" s="344"/>
      <c r="L144" s="344"/>
      <c r="Q144" s="344"/>
      <c r="R144" s="344"/>
      <c r="S144" s="344"/>
      <c r="T144" s="344"/>
    </row>
    <row r="145" spans="1:20">
      <c r="A145" s="144">
        <v>5.0999999999999996</v>
      </c>
      <c r="B145" s="397">
        <v>1.5720000000000001</v>
      </c>
      <c r="C145" s="421" t="s">
        <v>230</v>
      </c>
      <c r="D145" s="51">
        <f>SUM(B198:B205)</f>
        <v>71.001000000000005</v>
      </c>
      <c r="E145" s="267">
        <f>SUMIFS($A$198:$A$205,$B$198:$B$205,"&gt;-1")</f>
        <v>135.59</v>
      </c>
      <c r="F145" s="411">
        <f>D145/E145</f>
        <v>0.52364481156427467</v>
      </c>
      <c r="J145" s="324" t="s">
        <v>230</v>
      </c>
      <c r="K145" s="424">
        <v>0.42914401800911434</v>
      </c>
      <c r="L145" s="424">
        <v>0.4306039893988004</v>
      </c>
      <c r="Q145" s="344"/>
      <c r="R145" s="344"/>
      <c r="S145" s="344"/>
      <c r="T145" s="344"/>
    </row>
    <row r="146" spans="1:20">
      <c r="A146" s="60">
        <v>1.2</v>
      </c>
      <c r="B146" s="61">
        <v>0.71199999999999997</v>
      </c>
      <c r="E146" s="409"/>
      <c r="Q146" s="344"/>
      <c r="R146" s="344"/>
      <c r="S146" s="344"/>
      <c r="T146" s="344"/>
    </row>
    <row r="147" spans="1:20">
      <c r="A147" s="60">
        <v>2.5</v>
      </c>
      <c r="B147" s="61">
        <v>0.22800000000000001</v>
      </c>
      <c r="E147" s="409"/>
      <c r="Q147" s="344"/>
      <c r="R147" s="344"/>
      <c r="S147" s="344"/>
      <c r="T147" s="344"/>
    </row>
    <row r="148" spans="1:20" ht="13.5" thickBot="1">
      <c r="A148" s="68">
        <f>SUM(A136:A147)</f>
        <v>69.995000000000005</v>
      </c>
      <c r="B148" s="69">
        <v>21.603999999999999</v>
      </c>
      <c r="E148" s="410"/>
      <c r="Q148" s="344"/>
      <c r="R148" s="344"/>
      <c r="S148" s="344"/>
      <c r="T148" s="344"/>
    </row>
    <row r="149" spans="1:20" ht="13.5" thickBot="1">
      <c r="A149" s="79"/>
      <c r="B149" s="80"/>
      <c r="E149"/>
      <c r="K149" s="400"/>
      <c r="L149" s="400"/>
      <c r="Q149" s="344"/>
      <c r="R149" s="344"/>
      <c r="S149" s="344"/>
      <c r="T149" s="344"/>
    </row>
    <row r="150" spans="1:20" ht="13.5" thickBot="1">
      <c r="A150" s="90">
        <v>21.2</v>
      </c>
      <c r="B150" s="399">
        <v>9.11</v>
      </c>
      <c r="E150" s="410"/>
      <c r="Q150" s="344"/>
      <c r="R150" s="344"/>
      <c r="S150" s="344"/>
      <c r="T150" s="344"/>
    </row>
    <row r="151" spans="1:20" ht="13.5" thickBot="1">
      <c r="A151" s="79"/>
      <c r="B151" s="80"/>
      <c r="E151"/>
      <c r="Q151" s="344"/>
      <c r="R151" s="344"/>
      <c r="S151" s="344"/>
      <c r="T151" s="344"/>
    </row>
    <row r="152" spans="1:20" ht="13.5" thickBot="1">
      <c r="A152" s="100">
        <v>4.992</v>
      </c>
      <c r="B152" s="399"/>
      <c r="E152" s="412"/>
    </row>
    <row r="153" spans="1:20" ht="13.5" thickBot="1">
      <c r="A153" s="108"/>
      <c r="B153" s="80"/>
      <c r="E153"/>
    </row>
    <row r="154" spans="1:20">
      <c r="A154" s="112">
        <v>2</v>
      </c>
      <c r="B154" s="113"/>
      <c r="E154"/>
      <c r="J154" s="344"/>
    </row>
    <row r="155" spans="1:20">
      <c r="A155" s="115">
        <v>3.41</v>
      </c>
      <c r="B155" s="397">
        <v>1.2809999999999999</v>
      </c>
      <c r="E155"/>
    </row>
    <row r="156" spans="1:20">
      <c r="A156" s="115">
        <v>2.1</v>
      </c>
      <c r="B156" s="397">
        <v>1</v>
      </c>
      <c r="E156"/>
    </row>
    <row r="157" spans="1:20">
      <c r="A157" s="115">
        <v>4.93</v>
      </c>
      <c r="B157" s="397">
        <v>3</v>
      </c>
      <c r="E157"/>
    </row>
    <row r="158" spans="1:20">
      <c r="A158" s="115">
        <v>44.6</v>
      </c>
      <c r="B158" s="397">
        <v>27.291</v>
      </c>
      <c r="E158"/>
    </row>
    <row r="159" spans="1:20">
      <c r="A159" s="115">
        <v>4.0999999999999996</v>
      </c>
      <c r="B159" s="397">
        <v>1.1759999999999999</v>
      </c>
      <c r="E159"/>
    </row>
    <row r="160" spans="1:20">
      <c r="A160" s="115">
        <v>1.87</v>
      </c>
      <c r="B160" s="397"/>
      <c r="E160"/>
    </row>
    <row r="161" spans="1:5">
      <c r="A161" s="115">
        <v>8</v>
      </c>
      <c r="B161" s="397">
        <v>3.617</v>
      </c>
      <c r="E161"/>
    </row>
    <row r="162" spans="1:5">
      <c r="A162" s="115">
        <v>4</v>
      </c>
      <c r="B162" s="397">
        <v>1.746</v>
      </c>
      <c r="E162"/>
    </row>
    <row r="163" spans="1:5">
      <c r="A163" s="121">
        <v>60.57</v>
      </c>
      <c r="B163" s="344">
        <v>29.18</v>
      </c>
      <c r="E163"/>
    </row>
    <row r="164" spans="1:5">
      <c r="A164" s="115">
        <v>2.1</v>
      </c>
      <c r="B164" s="397">
        <v>1.4</v>
      </c>
      <c r="E164"/>
    </row>
    <row r="165" spans="1:5" ht="13.5" thickBot="1">
      <c r="A165" s="129">
        <v>137.68</v>
      </c>
      <c r="B165" s="69">
        <v>69.691000000000003</v>
      </c>
      <c r="E165" s="410"/>
    </row>
    <row r="166" spans="1:5" ht="13.5" thickBot="1">
      <c r="A166" s="108"/>
      <c r="B166" s="80"/>
      <c r="E166"/>
    </row>
    <row r="167" spans="1:5">
      <c r="A167" s="132">
        <v>10</v>
      </c>
      <c r="B167" s="113">
        <v>3.2210000000000001</v>
      </c>
      <c r="E167"/>
    </row>
    <row r="168" spans="1:5">
      <c r="A168" s="144">
        <v>2.2999999999999998</v>
      </c>
      <c r="B168" s="397">
        <v>0.66600000000000004</v>
      </c>
      <c r="E168"/>
    </row>
    <row r="169" spans="1:5">
      <c r="A169" s="144">
        <v>3.4</v>
      </c>
      <c r="B169" s="397">
        <v>0.84499999999999997</v>
      </c>
      <c r="E169"/>
    </row>
    <row r="170" spans="1:5">
      <c r="A170" s="144">
        <v>24</v>
      </c>
      <c r="B170" s="397">
        <v>10.667999999999999</v>
      </c>
      <c r="E170"/>
    </row>
    <row r="171" spans="1:5">
      <c r="A171" s="144">
        <v>2.5</v>
      </c>
      <c r="B171" s="397">
        <v>0.54300000000000004</v>
      </c>
      <c r="E171"/>
    </row>
    <row r="172" spans="1:5">
      <c r="A172" s="144">
        <v>3.72</v>
      </c>
      <c r="B172" s="397">
        <v>1.286</v>
      </c>
      <c r="E172"/>
    </row>
    <row r="173" spans="1:5">
      <c r="A173" s="144">
        <v>14</v>
      </c>
      <c r="B173" s="397">
        <v>3.347</v>
      </c>
      <c r="E173"/>
    </row>
    <row r="174" spans="1:5">
      <c r="A174" s="144">
        <v>2.9249999999999998</v>
      </c>
      <c r="B174" s="397">
        <v>2.0379999999999998</v>
      </c>
      <c r="E174"/>
    </row>
    <row r="175" spans="1:5">
      <c r="A175" s="144">
        <v>1.67</v>
      </c>
      <c r="B175" s="397">
        <v>0.16500000000000001</v>
      </c>
      <c r="E175"/>
    </row>
    <row r="176" spans="1:5">
      <c r="A176" s="144">
        <v>4.95</v>
      </c>
      <c r="B176" s="397">
        <v>3.15</v>
      </c>
      <c r="E176"/>
    </row>
    <row r="177" spans="1:5" ht="13.5" thickBot="1">
      <c r="A177" s="136">
        <v>69.465000000000003</v>
      </c>
      <c r="B177" s="69">
        <v>25.928999999999998</v>
      </c>
      <c r="E177" s="410"/>
    </row>
    <row r="178" spans="1:5">
      <c r="A178" s="108"/>
      <c r="B178" s="80"/>
      <c r="E178"/>
    </row>
    <row r="179" spans="1:5">
      <c r="A179" s="139">
        <v>8.1999999999999993</v>
      </c>
      <c r="B179" s="139">
        <v>8.1999999999999993</v>
      </c>
      <c r="E179" s="412"/>
    </row>
    <row r="180" spans="1:5">
      <c r="A180" s="108"/>
      <c r="B180" s="80"/>
      <c r="E180"/>
    </row>
    <row r="181" spans="1:5">
      <c r="A181" s="142">
        <v>10.9</v>
      </c>
      <c r="B181" s="397">
        <v>7.1970000000000001</v>
      </c>
      <c r="E181"/>
    </row>
    <row r="182" spans="1:5">
      <c r="A182" s="144">
        <v>18.8</v>
      </c>
      <c r="B182" s="397">
        <v>11.673999999999999</v>
      </c>
      <c r="E182"/>
    </row>
    <row r="183" spans="1:5">
      <c r="A183" s="144">
        <v>7.7</v>
      </c>
      <c r="B183" s="397">
        <v>6.6669999999999998</v>
      </c>
      <c r="E183"/>
    </row>
    <row r="184" spans="1:5">
      <c r="A184" s="144">
        <v>3.4</v>
      </c>
      <c r="B184" s="397">
        <v>1.46</v>
      </c>
      <c r="E184"/>
    </row>
    <row r="185" spans="1:5">
      <c r="A185" s="142">
        <v>11.35</v>
      </c>
      <c r="B185" s="397">
        <v>7.2370000000000001</v>
      </c>
      <c r="E185"/>
    </row>
    <row r="186" spans="1:5">
      <c r="A186" s="144">
        <v>4.968</v>
      </c>
      <c r="B186" s="397">
        <v>2.09</v>
      </c>
      <c r="E186"/>
    </row>
    <row r="187" spans="1:5">
      <c r="A187" s="144">
        <v>15</v>
      </c>
      <c r="B187" s="397">
        <v>6.008</v>
      </c>
      <c r="E187"/>
    </row>
    <row r="188" spans="1:5">
      <c r="A188" s="144">
        <v>3.2</v>
      </c>
      <c r="B188" s="397">
        <v>2.1920000000000002</v>
      </c>
      <c r="E188"/>
    </row>
    <row r="189" spans="1:5">
      <c r="A189" s="146">
        <v>1.1200000000000001</v>
      </c>
      <c r="B189" s="397">
        <v>0.63400000000000001</v>
      </c>
      <c r="E189"/>
    </row>
    <row r="190" spans="1:5">
      <c r="A190" s="144">
        <v>0.72399999999999998</v>
      </c>
      <c r="B190" s="397">
        <v>0.24</v>
      </c>
      <c r="E190"/>
    </row>
    <row r="191" spans="1:5">
      <c r="A191" s="144">
        <v>0.64100000000000001</v>
      </c>
      <c r="B191" s="397">
        <v>0.18</v>
      </c>
      <c r="E191"/>
    </row>
    <row r="192" spans="1:5" ht="13.5" thickBot="1">
      <c r="A192" s="68">
        <v>77.802999999999997</v>
      </c>
      <c r="B192" s="69">
        <v>45.579000000000008</v>
      </c>
      <c r="E192" s="410"/>
    </row>
    <row r="193" spans="1:5" ht="13.5" thickBot="1">
      <c r="A193" s="154"/>
      <c r="B193" s="80"/>
      <c r="E193"/>
    </row>
    <row r="194" spans="1:5" ht="13.5" thickBot="1">
      <c r="A194" s="90">
        <v>389.33499999999998</v>
      </c>
      <c r="B194" s="399">
        <v>251.21299999999997</v>
      </c>
      <c r="E194"/>
    </row>
    <row r="195" spans="1:5">
      <c r="A195" s="161"/>
      <c r="B195" s="163">
        <v>-121.34400000000005</v>
      </c>
      <c r="E195"/>
    </row>
    <row r="196" spans="1:5" ht="13.5" thickBot="1">
      <c r="A196" s="344"/>
      <c r="B196" s="168"/>
      <c r="E196"/>
    </row>
    <row r="197" spans="1:5" ht="26.25" thickBot="1">
      <c r="A197" s="176" t="s">
        <v>410</v>
      </c>
      <c r="B197" s="177"/>
      <c r="E197"/>
    </row>
    <row r="198" spans="1:5">
      <c r="A198" s="209">
        <v>1.1000000000000001</v>
      </c>
      <c r="B198" s="210">
        <v>0</v>
      </c>
      <c r="E198"/>
    </row>
    <row r="199" spans="1:5">
      <c r="A199" s="209">
        <f>MAX(suivi_droits_acquis_Entraygues!$B2:$O2, )</f>
        <v>0</v>
      </c>
      <c r="B199" s="197">
        <v>18.690000000000001</v>
      </c>
      <c r="E199"/>
    </row>
    <row r="200" spans="1:5">
      <c r="A200" s="209">
        <v>22.5</v>
      </c>
      <c r="B200" s="209">
        <v>4.4800000000000004</v>
      </c>
      <c r="E200"/>
    </row>
    <row r="201" spans="1:5">
      <c r="A201" s="209">
        <v>5</v>
      </c>
      <c r="B201" s="210">
        <v>3.7</v>
      </c>
      <c r="E201"/>
    </row>
    <row r="202" spans="1:5">
      <c r="A202" s="218">
        <v>2.6</v>
      </c>
      <c r="B202" s="210">
        <v>0.61399999999999999</v>
      </c>
      <c r="E202"/>
    </row>
    <row r="203" spans="1:5">
      <c r="A203" s="208">
        <v>48</v>
      </c>
      <c r="B203" s="210">
        <v>15.199</v>
      </c>
      <c r="E203"/>
    </row>
    <row r="204" spans="1:5">
      <c r="A204" s="209">
        <v>46</v>
      </c>
      <c r="B204" s="210">
        <v>18.756</v>
      </c>
      <c r="E204"/>
    </row>
    <row r="205" spans="1:5">
      <c r="A205" s="238">
        <v>10.39</v>
      </c>
      <c r="B205" s="209">
        <v>9.5619999999999994</v>
      </c>
      <c r="E205"/>
    </row>
    <row r="206" spans="1:5" ht="13.5" thickBot="1">
      <c r="A206" s="251"/>
      <c r="B206" s="252"/>
      <c r="E206"/>
    </row>
    <row r="207" spans="1:5" ht="13.5" thickBot="1">
      <c r="A207" s="259">
        <f>SUM(A198:A205)</f>
        <v>135.59</v>
      </c>
      <c r="B207" s="259">
        <v>71.001000000000005</v>
      </c>
      <c r="E207" s="410"/>
    </row>
  </sheetData>
  <mergeCells count="86">
    <mergeCell ref="A133:N134"/>
    <mergeCell ref="AP88:AQ88"/>
    <mergeCell ref="AR88:AS88"/>
    <mergeCell ref="R103:S103"/>
    <mergeCell ref="T103:U103"/>
    <mergeCell ref="V103:W103"/>
    <mergeCell ref="X103:Y103"/>
    <mergeCell ref="AD88:AE88"/>
    <mergeCell ref="AF88:AG88"/>
    <mergeCell ref="AH88:AI88"/>
    <mergeCell ref="AL88:AM88"/>
    <mergeCell ref="AN88:AO88"/>
    <mergeCell ref="R88:S88"/>
    <mergeCell ref="T88:U88"/>
    <mergeCell ref="V88:W88"/>
    <mergeCell ref="X88:Y88"/>
    <mergeCell ref="AB88:AC88"/>
    <mergeCell ref="AL60:AM60"/>
    <mergeCell ref="AN60:AO60"/>
    <mergeCell ref="AP60:AQ60"/>
    <mergeCell ref="AR60:AS60"/>
    <mergeCell ref="AD74:AE74"/>
    <mergeCell ref="AF74:AG74"/>
    <mergeCell ref="AH74:AI74"/>
    <mergeCell ref="AL74:AM74"/>
    <mergeCell ref="AN74:AO74"/>
    <mergeCell ref="AP74:AQ74"/>
    <mergeCell ref="AR74:AS74"/>
    <mergeCell ref="R74:S74"/>
    <mergeCell ref="T74:U74"/>
    <mergeCell ref="V74:W74"/>
    <mergeCell ref="X74:Y74"/>
    <mergeCell ref="AB74:AC74"/>
    <mergeCell ref="AB58:AC58"/>
    <mergeCell ref="AD58:AE58"/>
    <mergeCell ref="AF58:AG58"/>
    <mergeCell ref="AH58:AI58"/>
    <mergeCell ref="R60:S60"/>
    <mergeCell ref="T60:U60"/>
    <mergeCell ref="V60:W60"/>
    <mergeCell ref="X60:Y60"/>
    <mergeCell ref="AB60:AC60"/>
    <mergeCell ref="AD60:AE60"/>
    <mergeCell ref="AF60:AG60"/>
    <mergeCell ref="AH60:AI60"/>
    <mergeCell ref="AN32:AO32"/>
    <mergeCell ref="AP32:AQ32"/>
    <mergeCell ref="AR32:AS32"/>
    <mergeCell ref="R46:S46"/>
    <mergeCell ref="T46:U46"/>
    <mergeCell ref="V46:W46"/>
    <mergeCell ref="X46:Y46"/>
    <mergeCell ref="AB46:AC46"/>
    <mergeCell ref="AD46:AE46"/>
    <mergeCell ref="AF46:AG46"/>
    <mergeCell ref="AH46:AI46"/>
    <mergeCell ref="AL46:AM46"/>
    <mergeCell ref="AN46:AO46"/>
    <mergeCell ref="AP46:AQ46"/>
    <mergeCell ref="AR46:AS46"/>
    <mergeCell ref="AB32:AC32"/>
    <mergeCell ref="AD32:AE32"/>
    <mergeCell ref="AF32:AG32"/>
    <mergeCell ref="AH32:AI32"/>
    <mergeCell ref="AL32:AM32"/>
    <mergeCell ref="J24:L28"/>
    <mergeCell ref="R32:S32"/>
    <mergeCell ref="T32:U32"/>
    <mergeCell ref="V32:W32"/>
    <mergeCell ref="X32:Y32"/>
    <mergeCell ref="AD2:AE2"/>
    <mergeCell ref="AF2:AG2"/>
    <mergeCell ref="AH2:AI2"/>
    <mergeCell ref="R17:S17"/>
    <mergeCell ref="T17:U17"/>
    <mergeCell ref="V17:W17"/>
    <mergeCell ref="X17:Y17"/>
    <mergeCell ref="AB17:AC17"/>
    <mergeCell ref="AD17:AE17"/>
    <mergeCell ref="AF17:AG17"/>
    <mergeCell ref="AH17:AI17"/>
    <mergeCell ref="R2:S2"/>
    <mergeCell ref="T2:U2"/>
    <mergeCell ref="V2:W2"/>
    <mergeCell ref="X2:Y2"/>
    <mergeCell ref="AB2:AC2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3"/>
  <sheetViews>
    <sheetView topLeftCell="A16" zoomScaleNormal="100" workbookViewId="0">
      <selection activeCell="E26" sqref="E26"/>
    </sheetView>
  </sheetViews>
  <sheetFormatPr baseColWidth="10" defaultColWidth="13.28515625" defaultRowHeight="12.75"/>
  <cols>
    <col min="1" max="1" width="22.28515625" customWidth="1"/>
    <col min="3" max="4" width="21" customWidth="1"/>
    <col min="5" max="5" width="25.28515625" customWidth="1"/>
  </cols>
  <sheetData>
    <row r="1" spans="1:5">
      <c r="A1" s="350" t="s">
        <v>20</v>
      </c>
      <c r="B1" s="350" t="s">
        <v>21</v>
      </c>
      <c r="C1" s="350" t="s">
        <v>273</v>
      </c>
      <c r="D1" s="350" t="s">
        <v>274</v>
      </c>
      <c r="E1" s="350" t="s">
        <v>275</v>
      </c>
    </row>
    <row r="2" spans="1:5">
      <c r="A2" s="351" t="s">
        <v>42</v>
      </c>
      <c r="B2" s="352">
        <v>16</v>
      </c>
      <c r="C2" s="34">
        <v>10.095000000000001</v>
      </c>
      <c r="D2" s="37">
        <v>0.85299999999999998</v>
      </c>
      <c r="E2" s="36">
        <v>8.4497275879148098E-2</v>
      </c>
    </row>
    <row r="3" spans="1:5">
      <c r="A3" s="353" t="s">
        <v>45</v>
      </c>
      <c r="B3" s="354">
        <v>22</v>
      </c>
      <c r="C3" s="47">
        <v>3.2</v>
      </c>
      <c r="D3" s="48">
        <v>2.9289999999999998</v>
      </c>
      <c r="E3" s="189">
        <v>0.91531249999999997</v>
      </c>
    </row>
    <row r="4" spans="1:5">
      <c r="A4" s="353" t="s">
        <v>47</v>
      </c>
      <c r="B4" s="354">
        <v>19</v>
      </c>
      <c r="C4" s="47">
        <v>3.5</v>
      </c>
      <c r="D4" s="48">
        <v>0.78200000000000003</v>
      </c>
      <c r="E4" s="189">
        <v>0.223428571428571</v>
      </c>
    </row>
    <row r="5" spans="1:5">
      <c r="A5" s="353" t="s">
        <v>50</v>
      </c>
      <c r="B5" s="354">
        <v>44</v>
      </c>
      <c r="C5" s="47">
        <v>1.85</v>
      </c>
      <c r="D5" s="48">
        <v>0.432</v>
      </c>
      <c r="E5" s="189">
        <v>0.23351351351351299</v>
      </c>
    </row>
    <row r="6" spans="1:5">
      <c r="A6" s="353" t="s">
        <v>52</v>
      </c>
      <c r="B6" s="354">
        <v>49</v>
      </c>
      <c r="C6" s="47">
        <v>20</v>
      </c>
      <c r="D6" s="48">
        <v>2.3069999999999999</v>
      </c>
      <c r="E6" s="189">
        <v>0.11534999999999999</v>
      </c>
    </row>
    <row r="7" spans="1:5">
      <c r="A7" s="353" t="s">
        <v>54</v>
      </c>
      <c r="B7" s="354">
        <v>48</v>
      </c>
      <c r="C7" s="47">
        <v>3.15</v>
      </c>
      <c r="D7" s="48">
        <v>0.78</v>
      </c>
      <c r="E7" s="189">
        <v>0.24761904761904799</v>
      </c>
    </row>
    <row r="8" spans="1:5">
      <c r="A8" s="353" t="s">
        <v>56</v>
      </c>
      <c r="B8" s="354">
        <v>18</v>
      </c>
      <c r="C8" s="47">
        <v>2.5</v>
      </c>
      <c r="D8" s="48">
        <v>0.53900000000000003</v>
      </c>
      <c r="E8" s="189">
        <v>0.21560000000000001</v>
      </c>
    </row>
    <row r="9" spans="1:5">
      <c r="A9" s="353" t="s">
        <v>58</v>
      </c>
      <c r="B9" s="354">
        <v>39</v>
      </c>
      <c r="C9" s="47">
        <v>11.7</v>
      </c>
      <c r="D9" s="48">
        <v>6.0549999999999997</v>
      </c>
      <c r="E9" s="189">
        <v>0.51752136752136801</v>
      </c>
    </row>
    <row r="10" spans="1:5">
      <c r="A10" s="353" t="s">
        <v>59</v>
      </c>
      <c r="B10" s="354">
        <v>17</v>
      </c>
      <c r="C10" s="47">
        <v>5.2</v>
      </c>
      <c r="D10" s="48">
        <v>0.28499999999999998</v>
      </c>
      <c r="E10" s="189">
        <v>5.48076923076923E-2</v>
      </c>
    </row>
    <row r="11" spans="1:5">
      <c r="A11" s="353" t="s">
        <v>60</v>
      </c>
      <c r="B11" s="354">
        <v>26</v>
      </c>
      <c r="C11" s="47">
        <v>5.0999999999999996</v>
      </c>
      <c r="D11" s="48">
        <v>0.77500000000000002</v>
      </c>
      <c r="E11" s="189">
        <v>0.15196078431372601</v>
      </c>
    </row>
    <row r="12" spans="1:5">
      <c r="A12" s="355" t="s">
        <v>62</v>
      </c>
      <c r="B12" s="354">
        <v>62</v>
      </c>
      <c r="C12" s="60">
        <v>1.2</v>
      </c>
      <c r="D12" s="61">
        <v>0.252</v>
      </c>
      <c r="E12" s="356">
        <v>0.21</v>
      </c>
    </row>
    <row r="13" spans="1:5">
      <c r="A13" s="357" t="s">
        <v>64</v>
      </c>
      <c r="B13" s="358">
        <v>21</v>
      </c>
      <c r="C13" s="60">
        <v>2.5</v>
      </c>
      <c r="D13" s="61">
        <v>0.129</v>
      </c>
      <c r="E13" s="356">
        <v>5.16E-2</v>
      </c>
    </row>
    <row r="14" spans="1:5">
      <c r="A14" s="359"/>
      <c r="B14" s="360"/>
      <c r="C14" s="360"/>
      <c r="D14" s="69">
        <v>16.117999999999999</v>
      </c>
      <c r="E14" s="361">
        <v>0.23027359097078401</v>
      </c>
    </row>
    <row r="15" spans="1:5">
      <c r="A15" s="362"/>
      <c r="B15" s="363"/>
      <c r="C15" s="363"/>
      <c r="D15" s="80"/>
      <c r="E15" s="81"/>
    </row>
    <row r="16" spans="1:5" ht="25.5">
      <c r="A16" s="364" t="s">
        <v>68</v>
      </c>
      <c r="B16" s="365">
        <v>1</v>
      </c>
      <c r="C16" s="90">
        <v>21.2</v>
      </c>
      <c r="D16" s="91">
        <v>2.79</v>
      </c>
      <c r="E16" s="366">
        <v>0.13160377358490599</v>
      </c>
    </row>
    <row r="17" spans="1:5">
      <c r="A17" s="367"/>
      <c r="B17" s="368"/>
      <c r="C17" s="368"/>
      <c r="D17" s="80"/>
      <c r="E17" s="81"/>
    </row>
    <row r="18" spans="1:5">
      <c r="A18" s="353" t="s">
        <v>71</v>
      </c>
      <c r="B18" s="354">
        <v>2</v>
      </c>
      <c r="C18" s="98">
        <v>4.9524999999999997</v>
      </c>
      <c r="D18" s="91">
        <v>2.0249999999999999</v>
      </c>
      <c r="E18" s="366">
        <v>0.40888440181726399</v>
      </c>
    </row>
    <row r="19" spans="1:5">
      <c r="A19" s="369"/>
      <c r="B19" s="370"/>
      <c r="C19" s="370"/>
      <c r="D19" s="80"/>
      <c r="E19" s="81"/>
    </row>
    <row r="20" spans="1:5">
      <c r="A20" s="353" t="s">
        <v>75</v>
      </c>
      <c r="B20" s="354">
        <v>9</v>
      </c>
      <c r="C20" s="112">
        <v>2</v>
      </c>
      <c r="D20" s="113">
        <v>0.72</v>
      </c>
      <c r="E20" s="371">
        <v>0.36</v>
      </c>
    </row>
    <row r="21" spans="1:5">
      <c r="A21" s="353" t="s">
        <v>78</v>
      </c>
      <c r="B21" s="354">
        <v>23</v>
      </c>
      <c r="C21" s="115">
        <v>3.41</v>
      </c>
      <c r="D21" s="48">
        <v>1.256</v>
      </c>
      <c r="E21" s="189">
        <v>0.36832844574780099</v>
      </c>
    </row>
    <row r="22" spans="1:5">
      <c r="A22" s="353" t="s">
        <v>80</v>
      </c>
      <c r="B22" s="354">
        <v>13</v>
      </c>
      <c r="C22" s="115">
        <v>2.1</v>
      </c>
      <c r="D22" s="48">
        <v>0.58699999999999997</v>
      </c>
      <c r="E22" s="189">
        <v>0.27952380952380901</v>
      </c>
    </row>
    <row r="23" spans="1:5">
      <c r="A23" s="353" t="s">
        <v>83</v>
      </c>
      <c r="B23" s="354">
        <v>14</v>
      </c>
      <c r="C23" s="115">
        <v>4.93</v>
      </c>
      <c r="D23" s="48">
        <v>0.66</v>
      </c>
      <c r="E23" s="189">
        <v>0.133874239350913</v>
      </c>
    </row>
    <row r="24" spans="1:5">
      <c r="A24" s="353" t="s">
        <v>86</v>
      </c>
      <c r="B24" s="354">
        <v>42</v>
      </c>
      <c r="C24" s="115">
        <v>44.6</v>
      </c>
      <c r="D24" s="48">
        <v>17.276</v>
      </c>
      <c r="E24" s="189">
        <v>0.38735426008968599</v>
      </c>
    </row>
    <row r="25" spans="1:5">
      <c r="A25" s="353" t="s">
        <v>89</v>
      </c>
      <c r="B25" s="354">
        <v>30</v>
      </c>
      <c r="C25" s="115">
        <v>4.0999999999999996</v>
      </c>
      <c r="D25" s="48">
        <v>1.081</v>
      </c>
      <c r="E25" s="189">
        <v>0.26365853658536598</v>
      </c>
    </row>
    <row r="26" spans="1:5">
      <c r="A26" s="353" t="s">
        <v>90</v>
      </c>
      <c r="B26" s="354">
        <v>11</v>
      </c>
      <c r="C26" s="115">
        <v>1.87</v>
      </c>
      <c r="D26" s="48">
        <v>0.71</v>
      </c>
      <c r="E26" s="189">
        <v>0.37967914438502698</v>
      </c>
    </row>
    <row r="27" spans="1:5">
      <c r="A27" s="353" t="s">
        <v>91</v>
      </c>
      <c r="B27" s="354">
        <v>24</v>
      </c>
      <c r="C27" s="115">
        <v>8</v>
      </c>
      <c r="D27" s="48">
        <v>1.452</v>
      </c>
      <c r="E27" s="189">
        <v>0.18149999999999999</v>
      </c>
    </row>
    <row r="28" spans="1:5">
      <c r="A28" s="353" t="s">
        <v>92</v>
      </c>
      <c r="B28" s="354">
        <v>12</v>
      </c>
      <c r="C28" s="115">
        <v>4</v>
      </c>
      <c r="D28" s="48">
        <v>1.0249999999999999</v>
      </c>
      <c r="E28" s="189">
        <v>0.25624999999999998</v>
      </c>
    </row>
    <row r="29" spans="1:5">
      <c r="A29" s="353" t="s">
        <v>95</v>
      </c>
      <c r="B29" s="354">
        <v>38</v>
      </c>
      <c r="C29" s="115">
        <v>60.57</v>
      </c>
      <c r="D29" s="372">
        <v>10.56</v>
      </c>
      <c r="E29" s="189">
        <v>0.17434373452204099</v>
      </c>
    </row>
    <row r="30" spans="1:5">
      <c r="A30" s="353" t="s">
        <v>98</v>
      </c>
      <c r="B30" s="354">
        <v>34</v>
      </c>
      <c r="C30" s="115">
        <v>2.1</v>
      </c>
      <c r="D30" s="48">
        <v>0.224</v>
      </c>
      <c r="E30" s="189">
        <v>0.10666666666666701</v>
      </c>
    </row>
    <row r="31" spans="1:5">
      <c r="A31" s="373"/>
      <c r="B31" s="373"/>
      <c r="C31" s="373"/>
      <c r="D31" s="69">
        <v>35.551000000000002</v>
      </c>
      <c r="E31" s="361">
        <v>0.258214700755375</v>
      </c>
    </row>
    <row r="32" spans="1:5">
      <c r="A32" s="369"/>
      <c r="B32" s="370"/>
      <c r="C32" s="370"/>
      <c r="D32" s="80"/>
      <c r="E32" s="81"/>
    </row>
    <row r="33" spans="1:5">
      <c r="A33" s="353" t="s">
        <v>101</v>
      </c>
      <c r="B33" s="354">
        <v>28</v>
      </c>
      <c r="C33" s="47">
        <v>10</v>
      </c>
      <c r="D33" s="113">
        <v>1.3220000000000001</v>
      </c>
      <c r="E33" s="371">
        <v>0.13220000000000001</v>
      </c>
    </row>
    <row r="34" spans="1:5">
      <c r="A34" s="353" t="s">
        <v>103</v>
      </c>
      <c r="B34" s="354">
        <v>43</v>
      </c>
      <c r="C34" s="47">
        <v>2.2999999999999998</v>
      </c>
      <c r="D34" s="48">
        <v>0.44400000000000001</v>
      </c>
      <c r="E34" s="189">
        <v>0.19304347826087001</v>
      </c>
    </row>
    <row r="35" spans="1:5">
      <c r="A35" s="353" t="s">
        <v>105</v>
      </c>
      <c r="B35" s="354">
        <v>47</v>
      </c>
      <c r="C35" s="47">
        <v>3.4</v>
      </c>
      <c r="D35" s="48">
        <v>3.4</v>
      </c>
      <c r="E35" s="189">
        <v>1</v>
      </c>
    </row>
    <row r="36" spans="1:5">
      <c r="A36" s="353" t="s">
        <v>107</v>
      </c>
      <c r="B36" s="354">
        <v>27</v>
      </c>
      <c r="C36" s="47">
        <v>24</v>
      </c>
      <c r="D36" s="48">
        <v>5.4420000000000002</v>
      </c>
      <c r="E36" s="189">
        <v>0.22675000000000001</v>
      </c>
    </row>
    <row r="37" spans="1:5" ht="25.5">
      <c r="A37" s="353" t="s">
        <v>109</v>
      </c>
      <c r="B37" s="354">
        <v>32</v>
      </c>
      <c r="C37" s="47">
        <v>2.5</v>
      </c>
      <c r="D37" s="48">
        <v>0.36</v>
      </c>
      <c r="E37" s="189">
        <v>0.14399999999999999</v>
      </c>
    </row>
    <row r="38" spans="1:5">
      <c r="A38" s="353" t="s">
        <v>111</v>
      </c>
      <c r="B38" s="354">
        <v>25</v>
      </c>
      <c r="C38" s="47">
        <v>3.72</v>
      </c>
      <c r="D38" s="48">
        <v>0.76500000000000001</v>
      </c>
      <c r="E38" s="189">
        <v>0.20564516129032301</v>
      </c>
    </row>
    <row r="39" spans="1:5">
      <c r="A39" s="353" t="s">
        <v>112</v>
      </c>
      <c r="B39" s="354">
        <v>29</v>
      </c>
      <c r="C39" s="47">
        <v>14</v>
      </c>
      <c r="D39" s="48">
        <v>3.16</v>
      </c>
      <c r="E39" s="189">
        <v>0.22571428571428601</v>
      </c>
    </row>
    <row r="40" spans="1:5">
      <c r="A40" s="353" t="s">
        <v>114</v>
      </c>
      <c r="B40" s="354">
        <v>15</v>
      </c>
      <c r="C40" s="47">
        <v>2.9249999999999998</v>
      </c>
      <c r="D40" s="48">
        <v>1.3260000000000001</v>
      </c>
      <c r="E40" s="189">
        <v>0.45333333333333298</v>
      </c>
    </row>
    <row r="41" spans="1:5">
      <c r="A41" s="353" t="s">
        <v>116</v>
      </c>
      <c r="B41" s="354">
        <v>46</v>
      </c>
      <c r="C41" s="47">
        <v>1.67</v>
      </c>
      <c r="D41" s="48">
        <v>0.17599999999999999</v>
      </c>
      <c r="E41" s="189">
        <v>0.105389221556886</v>
      </c>
    </row>
    <row r="42" spans="1:5">
      <c r="A42" s="355" t="s">
        <v>118</v>
      </c>
      <c r="B42" s="354">
        <v>52</v>
      </c>
      <c r="C42" s="47">
        <v>4.95</v>
      </c>
      <c r="D42" s="48">
        <v>1.113</v>
      </c>
      <c r="E42" s="189">
        <v>0.22484848484848499</v>
      </c>
    </row>
    <row r="43" spans="1:5">
      <c r="A43" s="373"/>
      <c r="B43" s="373"/>
      <c r="C43" s="373"/>
      <c r="D43" s="69">
        <v>17.507999999999999</v>
      </c>
      <c r="E43" s="361">
        <v>0.25204059598358902</v>
      </c>
    </row>
    <row r="44" spans="1:5">
      <c r="A44" s="369"/>
      <c r="B44" s="370"/>
      <c r="C44" s="370"/>
      <c r="D44" s="80"/>
      <c r="E44" s="81"/>
    </row>
    <row r="45" spans="1:5">
      <c r="A45" s="353" t="s">
        <v>123</v>
      </c>
      <c r="B45" s="354">
        <v>3</v>
      </c>
      <c r="C45" s="138">
        <v>8.1999999999999993</v>
      </c>
      <c r="D45" s="140">
        <v>5.53</v>
      </c>
      <c r="E45" s="366">
        <v>0.67439024390243896</v>
      </c>
    </row>
    <row r="46" spans="1:5">
      <c r="A46" s="369"/>
      <c r="B46" s="370"/>
      <c r="C46" s="370"/>
      <c r="D46" s="80"/>
      <c r="E46" s="81"/>
    </row>
    <row r="47" spans="1:5">
      <c r="A47" s="353" t="s">
        <v>127</v>
      </c>
      <c r="B47" s="354">
        <v>10</v>
      </c>
      <c r="C47" s="142">
        <v>10.9</v>
      </c>
      <c r="D47" s="48">
        <v>3.879</v>
      </c>
      <c r="E47" s="189">
        <v>0.35587155963302802</v>
      </c>
    </row>
    <row r="48" spans="1:5">
      <c r="A48" s="353" t="s">
        <v>131</v>
      </c>
      <c r="B48" s="354">
        <v>8</v>
      </c>
      <c r="C48" s="47">
        <v>18.8</v>
      </c>
      <c r="D48" s="48">
        <v>7.68</v>
      </c>
      <c r="E48" s="189">
        <v>0.40851063829787199</v>
      </c>
    </row>
    <row r="49" spans="1:5">
      <c r="A49" s="353" t="s">
        <v>134</v>
      </c>
      <c r="B49" s="354">
        <v>35</v>
      </c>
      <c r="C49" s="47">
        <v>7.8</v>
      </c>
      <c r="D49" s="48">
        <v>4.1870000000000003</v>
      </c>
      <c r="E49" s="189">
        <v>0.53679487179487195</v>
      </c>
    </row>
    <row r="50" spans="1:5">
      <c r="A50" s="353" t="s">
        <v>136</v>
      </c>
      <c r="B50" s="354">
        <v>6</v>
      </c>
      <c r="C50" s="47">
        <v>3.4</v>
      </c>
      <c r="D50" s="48">
        <v>0.64600000000000002</v>
      </c>
      <c r="E50" s="189">
        <v>0.19</v>
      </c>
    </row>
    <row r="51" spans="1:5">
      <c r="A51" s="353" t="s">
        <v>138</v>
      </c>
      <c r="B51" s="354">
        <v>7</v>
      </c>
      <c r="C51" s="142">
        <v>11.35</v>
      </c>
      <c r="D51" s="48">
        <v>6.5540000000000003</v>
      </c>
      <c r="E51" s="189">
        <v>0.57744493392070495</v>
      </c>
    </row>
    <row r="52" spans="1:5">
      <c r="A52" s="353" t="s">
        <v>141</v>
      </c>
      <c r="B52" s="354">
        <v>33</v>
      </c>
      <c r="C52" s="47">
        <v>4.968</v>
      </c>
      <c r="D52" s="48">
        <v>1.331</v>
      </c>
      <c r="E52" s="189">
        <v>0.26791465378421903</v>
      </c>
    </row>
    <row r="53" spans="1:5">
      <c r="A53" s="353" t="s">
        <v>144</v>
      </c>
      <c r="B53" s="354">
        <v>4</v>
      </c>
      <c r="C53" s="47">
        <v>15</v>
      </c>
      <c r="D53" s="48">
        <v>1.3740000000000001</v>
      </c>
      <c r="E53" s="189">
        <v>9.1600000000000001E-2</v>
      </c>
    </row>
    <row r="54" spans="1:5">
      <c r="A54" s="353" t="s">
        <v>146</v>
      </c>
      <c r="B54" s="354">
        <v>5</v>
      </c>
      <c r="C54" s="47">
        <v>3.2</v>
      </c>
      <c r="D54" s="48">
        <v>1.0580000000000001</v>
      </c>
      <c r="E54" s="189">
        <v>0.330625</v>
      </c>
    </row>
    <row r="55" spans="1:5">
      <c r="A55" s="355" t="s">
        <v>147</v>
      </c>
      <c r="B55" s="354">
        <v>54</v>
      </c>
      <c r="C55" s="47">
        <v>1.1579999999999999</v>
      </c>
      <c r="D55" s="48">
        <v>7.4999999999999997E-2</v>
      </c>
      <c r="E55" s="189">
        <v>6.4766839378238406E-2</v>
      </c>
    </row>
    <row r="56" spans="1:5">
      <c r="A56" s="355" t="s">
        <v>151</v>
      </c>
      <c r="B56" s="354">
        <v>51</v>
      </c>
      <c r="C56" s="47">
        <v>0.78</v>
      </c>
      <c r="D56" s="48">
        <v>0.03</v>
      </c>
      <c r="E56" s="189">
        <v>3.8461538461538498E-2</v>
      </c>
    </row>
    <row r="57" spans="1:5">
      <c r="A57" s="355" t="s">
        <v>153</v>
      </c>
      <c r="B57" s="354">
        <v>53</v>
      </c>
      <c r="C57" s="47">
        <v>0.64100000000000001</v>
      </c>
      <c r="D57" s="48">
        <v>0.04</v>
      </c>
      <c r="E57" s="189">
        <v>6.2402496099844003E-2</v>
      </c>
    </row>
    <row r="58" spans="1:5">
      <c r="A58" s="373"/>
      <c r="B58" s="373"/>
      <c r="C58" s="373"/>
      <c r="D58" s="69">
        <v>26.853999999999999</v>
      </c>
      <c r="E58" s="189">
        <v>0.344295293408721</v>
      </c>
    </row>
    <row r="59" spans="1:5">
      <c r="A59" s="374"/>
      <c r="B59" s="375"/>
      <c r="C59" s="375"/>
      <c r="D59" s="80"/>
      <c r="E59" s="81"/>
    </row>
    <row r="60" spans="1:5">
      <c r="A60" s="376"/>
      <c r="B60" s="377"/>
      <c r="C60" s="377"/>
      <c r="D60" s="91">
        <v>106.376</v>
      </c>
      <c r="E60" s="366">
        <v>0.27311647682415102</v>
      </c>
    </row>
    <row r="61" spans="1:5">
      <c r="A61" s="378"/>
      <c r="B61" s="379"/>
      <c r="C61" s="379"/>
      <c r="D61" s="163">
        <v>-264.21100000000001</v>
      </c>
      <c r="E61" s="163"/>
    </row>
    <row r="62" spans="1:5">
      <c r="A62" s="380"/>
      <c r="B62" s="381"/>
      <c r="C62" s="381"/>
      <c r="D62" s="166">
        <v>-11.505000000000001</v>
      </c>
      <c r="E62" s="166"/>
    </row>
    <row r="63" spans="1:5">
      <c r="A63" s="382" t="s">
        <v>20</v>
      </c>
      <c r="B63" s="382" t="s">
        <v>21</v>
      </c>
      <c r="C63" s="382"/>
      <c r="D63" s="177"/>
      <c r="E63" s="178">
        <v>44896</v>
      </c>
    </row>
    <row r="64" spans="1:5">
      <c r="A64" s="383" t="s">
        <v>177</v>
      </c>
      <c r="B64" s="384">
        <v>50</v>
      </c>
      <c r="C64" s="185">
        <v>1.1000000000000001</v>
      </c>
      <c r="D64" s="186"/>
      <c r="E64" s="190"/>
    </row>
    <row r="65" spans="1:5">
      <c r="A65" s="385" t="s">
        <v>182</v>
      </c>
      <c r="B65" s="384">
        <v>37</v>
      </c>
      <c r="C65" s="185" t="e">
        <f>MAX(suivi_droits_acquis_Entraygues!#REF!, )</f>
        <v>#REF!</v>
      </c>
      <c r="D65" s="186"/>
      <c r="E65" s="190"/>
    </row>
    <row r="66" spans="1:5">
      <c r="A66" s="386" t="s">
        <v>187</v>
      </c>
      <c r="B66" s="387">
        <v>40</v>
      </c>
      <c r="C66" s="208">
        <f>2.5+20</f>
        <v>22.5</v>
      </c>
      <c r="D66" s="211"/>
      <c r="E66" s="212"/>
    </row>
    <row r="67" spans="1:5">
      <c r="A67" s="386" t="s">
        <v>191</v>
      </c>
      <c r="B67" s="387">
        <v>60</v>
      </c>
      <c r="C67" s="208">
        <v>5</v>
      </c>
      <c r="D67" s="211"/>
      <c r="E67" s="212"/>
    </row>
    <row r="68" spans="1:5">
      <c r="A68" s="388" t="s">
        <v>194</v>
      </c>
      <c r="B68" s="387">
        <v>61</v>
      </c>
      <c r="C68" s="217">
        <v>2.8</v>
      </c>
      <c r="D68" s="223"/>
      <c r="E68" s="224"/>
    </row>
    <row r="69" spans="1:5" ht="25.5">
      <c r="A69" s="386" t="s">
        <v>199</v>
      </c>
      <c r="B69" s="387">
        <v>36</v>
      </c>
      <c r="C69" s="208">
        <v>48</v>
      </c>
      <c r="D69" s="188">
        <v>8.9049999999999994</v>
      </c>
      <c r="E69" s="389">
        <v>0.185520833333333</v>
      </c>
    </row>
    <row r="70" spans="1:5">
      <c r="A70" s="386" t="s">
        <v>201</v>
      </c>
      <c r="B70" s="387">
        <v>41</v>
      </c>
      <c r="C70" s="208">
        <v>53</v>
      </c>
      <c r="D70" s="211"/>
      <c r="E70" s="212"/>
    </row>
    <row r="71" spans="1:5">
      <c r="A71" s="390" t="s">
        <v>205</v>
      </c>
      <c r="B71" s="391">
        <v>45</v>
      </c>
      <c r="C71" s="237">
        <v>8.39</v>
      </c>
      <c r="D71" s="241"/>
      <c r="E71" s="242"/>
    </row>
    <row r="72" spans="1:5">
      <c r="A72" s="392"/>
      <c r="B72" s="392"/>
      <c r="C72" s="392"/>
      <c r="D72" s="252"/>
      <c r="E72" s="253"/>
    </row>
    <row r="73" spans="1:5">
      <c r="A73" s="393"/>
      <c r="B73" s="394"/>
      <c r="C73" s="394"/>
      <c r="D73" s="260"/>
      <c r="E73" s="26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38"/>
  </sheetPr>
  <dimension ref="A1:BB122"/>
  <sheetViews>
    <sheetView zoomScaleNormal="100" workbookViewId="0">
      <selection activeCell="F2" sqref="F2"/>
    </sheetView>
  </sheetViews>
  <sheetFormatPr baseColWidth="10" defaultColWidth="13.42578125" defaultRowHeight="12.75"/>
  <cols>
    <col min="1" max="1" width="18.42578125" style="344" customWidth="1"/>
    <col min="2" max="2" width="30.42578125" style="344" customWidth="1"/>
    <col min="3" max="3" width="9.28515625" style="9" customWidth="1"/>
    <col min="4" max="4" width="17.42578125" style="344" customWidth="1"/>
    <col min="5" max="5" width="14.140625" style="344" customWidth="1"/>
    <col min="6" max="6" width="8.85546875" style="344" customWidth="1"/>
    <col min="7" max="7" width="13.42578125" style="344"/>
    <col min="8" max="8" width="8.85546875" style="344" customWidth="1"/>
    <col min="9" max="9" width="13.42578125" style="344"/>
    <col min="10" max="10" width="8.85546875" style="344" customWidth="1"/>
    <col min="11" max="11" width="13.42578125" style="344"/>
    <col min="12" max="12" width="9" style="344" customWidth="1"/>
    <col min="13" max="13" width="10.7109375" style="344" customWidth="1"/>
    <col min="14" max="14" width="8.7109375" style="344" customWidth="1"/>
    <col min="15" max="15" width="10.7109375" style="344" customWidth="1"/>
    <col min="16" max="16" width="8.7109375" style="344" customWidth="1"/>
    <col min="17" max="17" width="10.7109375" style="344" customWidth="1"/>
    <col min="18" max="18" width="8.7109375" style="344" customWidth="1"/>
    <col min="19" max="19" width="10.7109375" style="344" customWidth="1"/>
    <col min="20" max="20" width="8.7109375" style="344" customWidth="1"/>
    <col min="21" max="21" width="10.7109375" style="344" customWidth="1"/>
    <col min="22" max="22" width="8.140625" style="344" customWidth="1"/>
    <col min="23" max="23" width="10.7109375" style="344" customWidth="1"/>
    <col min="24" max="24" width="8.140625" style="344" customWidth="1"/>
    <col min="25" max="25" width="13.42578125" style="344"/>
    <col min="26" max="26" width="8.140625" style="344" customWidth="1"/>
    <col min="27" max="27" width="11.5703125" style="344" customWidth="1"/>
    <col min="28" max="28" width="9.42578125" style="344" customWidth="1"/>
    <col min="29" max="29" width="11" style="344" customWidth="1"/>
    <col min="30" max="30" width="11.7109375" style="344" customWidth="1"/>
    <col min="31" max="31" width="11" style="344" customWidth="1"/>
    <col min="32" max="32" width="7.42578125" style="344" customWidth="1"/>
    <col min="33" max="33" width="11" style="344" customWidth="1"/>
    <col min="34" max="34" width="11.5703125" style="344" customWidth="1"/>
    <col min="35" max="35" width="10.85546875" style="344" customWidth="1"/>
    <col min="36" max="36" width="7.42578125" style="344" customWidth="1"/>
    <col min="37" max="37" width="14.5703125" style="344" customWidth="1"/>
    <col min="38" max="38" width="7.85546875" style="344" customWidth="1"/>
    <col min="39" max="39" width="11.85546875" style="344" customWidth="1"/>
    <col min="40" max="40" width="7.42578125" style="344" customWidth="1"/>
    <col min="41" max="41" width="10.85546875" style="344" customWidth="1"/>
    <col min="42" max="42" width="9.140625" style="344" customWidth="1"/>
    <col min="43" max="43" width="10.85546875" style="344" customWidth="1"/>
    <col min="44" max="44" width="7.85546875" style="344" customWidth="1"/>
    <col min="45" max="45" width="10.28515625" style="344" customWidth="1"/>
    <col min="46" max="46" width="9.85546875" style="344" customWidth="1"/>
    <col min="47" max="47" width="10.28515625" style="344" customWidth="1"/>
    <col min="48" max="48" width="7.42578125" style="344" customWidth="1"/>
    <col min="49" max="49" width="10.28515625" style="344" customWidth="1"/>
    <col min="50" max="50" width="56.140625" style="11" customWidth="1"/>
    <col min="51" max="51" width="42" style="12" customWidth="1"/>
    <col min="52" max="16384" width="13.42578125" style="344"/>
  </cols>
  <sheetData>
    <row r="1" spans="1:54" s="25" customFormat="1" ht="41.25" customHeight="1" thickBot="1">
      <c r="A1" s="13" t="s">
        <v>19</v>
      </c>
      <c r="B1" s="14" t="s">
        <v>20</v>
      </c>
      <c r="C1" s="14" t="s">
        <v>21</v>
      </c>
      <c r="D1" s="15" t="s">
        <v>22</v>
      </c>
      <c r="E1" s="395" t="s">
        <v>38</v>
      </c>
      <c r="F1" s="21"/>
      <c r="G1" s="21">
        <v>45658</v>
      </c>
      <c r="H1" s="22"/>
      <c r="I1" s="23">
        <v>45689</v>
      </c>
      <c r="J1" s="22"/>
      <c r="K1" s="23">
        <v>45717</v>
      </c>
      <c r="L1" s="22"/>
      <c r="M1" s="23">
        <v>45748</v>
      </c>
      <c r="N1" s="22"/>
      <c r="O1" s="23">
        <v>45778</v>
      </c>
      <c r="P1" s="22"/>
      <c r="Q1" s="23">
        <v>45809</v>
      </c>
      <c r="R1" s="22"/>
      <c r="S1" s="23">
        <v>45818</v>
      </c>
      <c r="T1" s="22"/>
      <c r="U1" s="23">
        <v>45828</v>
      </c>
      <c r="V1" s="22"/>
      <c r="W1" s="23">
        <v>45839</v>
      </c>
      <c r="X1" s="22"/>
      <c r="Y1" s="23">
        <v>45848</v>
      </c>
      <c r="Z1" s="22"/>
      <c r="AA1" s="23">
        <v>45858</v>
      </c>
      <c r="AB1" s="22"/>
      <c r="AC1" s="23">
        <v>45870</v>
      </c>
      <c r="AD1" s="22"/>
      <c r="AE1" s="23">
        <v>45879</v>
      </c>
      <c r="AF1" s="22"/>
      <c r="AG1" s="23">
        <v>45889</v>
      </c>
      <c r="AH1" s="22"/>
      <c r="AI1" s="23">
        <v>45901</v>
      </c>
      <c r="AJ1" s="22"/>
      <c r="AK1" s="23">
        <v>45910</v>
      </c>
      <c r="AL1" s="22"/>
      <c r="AM1" s="23">
        <v>45920</v>
      </c>
      <c r="AN1" s="22"/>
      <c r="AO1" s="23">
        <v>45931</v>
      </c>
      <c r="AP1" s="22"/>
      <c r="AQ1" s="23">
        <v>45940</v>
      </c>
      <c r="AR1" s="22"/>
      <c r="AS1" s="23">
        <v>45950</v>
      </c>
      <c r="AT1" s="22"/>
      <c r="AU1" s="23">
        <v>45962</v>
      </c>
      <c r="AV1" s="22"/>
      <c r="AW1" s="23">
        <v>45992</v>
      </c>
      <c r="AX1" s="24" t="s">
        <v>39</v>
      </c>
      <c r="AY1" s="24" t="s">
        <v>40</v>
      </c>
    </row>
    <row r="2" spans="1:54">
      <c r="A2" s="26" t="s">
        <v>41</v>
      </c>
      <c r="B2" s="27" t="s">
        <v>42</v>
      </c>
      <c r="C2" s="28">
        <v>16</v>
      </c>
      <c r="D2" s="29" t="s">
        <v>43</v>
      </c>
      <c r="E2" s="34">
        <v>10.095000000000001</v>
      </c>
      <c r="F2" s="37">
        <v>10.095000000000001</v>
      </c>
      <c r="G2" s="400">
        <v>1</v>
      </c>
      <c r="H2" s="37">
        <v>10.095000000000001</v>
      </c>
      <c r="I2" s="400">
        <v>1</v>
      </c>
      <c r="J2" s="37">
        <v>10.095000000000001</v>
      </c>
      <c r="K2" s="400">
        <v>1</v>
      </c>
      <c r="L2" s="37">
        <v>10.095000000000001</v>
      </c>
      <c r="M2" s="400">
        <v>1</v>
      </c>
      <c r="N2" s="37">
        <v>10.095000000000001</v>
      </c>
      <c r="O2" s="400">
        <v>1</v>
      </c>
      <c r="P2" s="37">
        <v>10.095000000000001</v>
      </c>
      <c r="Q2" s="400">
        <v>1</v>
      </c>
      <c r="R2" s="37">
        <v>10.095000000000001</v>
      </c>
      <c r="S2" s="400">
        <v>1</v>
      </c>
      <c r="T2" s="37">
        <v>9.9489999999999998</v>
      </c>
      <c r="U2" s="400">
        <v>0.98553739474987612</v>
      </c>
      <c r="V2" s="37">
        <v>9.5210000000000008</v>
      </c>
      <c r="W2" s="400">
        <v>0.9431401684001981</v>
      </c>
      <c r="X2" s="37">
        <v>8.5670000000000002</v>
      </c>
      <c r="Y2" s="400">
        <v>0.84863793957404654</v>
      </c>
      <c r="Z2" s="37">
        <v>6.18</v>
      </c>
      <c r="AA2" s="400">
        <v>0.61218424962852891</v>
      </c>
      <c r="AB2" s="37">
        <v>5.1669999999999998</v>
      </c>
      <c r="AC2" s="400">
        <v>0.51183754333828624</v>
      </c>
      <c r="AD2" s="37">
        <v>3.198</v>
      </c>
      <c r="AE2" s="400">
        <v>0.31679049034175333</v>
      </c>
      <c r="AF2" s="37">
        <v>1.9910000000000001</v>
      </c>
      <c r="AG2" s="400">
        <v>0.19722634967805844</v>
      </c>
      <c r="AH2" s="37">
        <v>1.8720000000000001</v>
      </c>
      <c r="AI2" s="400">
        <v>0.18543833580980684</v>
      </c>
      <c r="AJ2" s="37">
        <v>1.8360000000000001</v>
      </c>
      <c r="AK2" s="400">
        <v>0.18187221396731054</v>
      </c>
      <c r="AL2" s="37">
        <v>1.7889999999999999</v>
      </c>
      <c r="AM2" s="400">
        <v>0.17721644378405149</v>
      </c>
      <c r="AN2" s="37">
        <v>1.772</v>
      </c>
      <c r="AO2" s="400">
        <v>0.1755324418028727</v>
      </c>
      <c r="AP2" s="37">
        <v>1.671</v>
      </c>
      <c r="AQ2" s="400">
        <v>0.16552748885586924</v>
      </c>
      <c r="AR2" s="37">
        <v>1.597</v>
      </c>
      <c r="AS2" s="400">
        <v>0.15819712729073798</v>
      </c>
      <c r="AT2" s="37">
        <v>1.5649999999999999</v>
      </c>
      <c r="AU2" s="400">
        <v>0.15502724120851905</v>
      </c>
      <c r="AV2" s="37">
        <v>1.5920000000000001</v>
      </c>
      <c r="AW2" s="400">
        <v>0.15770183259039128</v>
      </c>
      <c r="AX2" s="38" t="s">
        <v>44</v>
      </c>
    </row>
    <row r="3" spans="1:54">
      <c r="A3" s="39" t="s">
        <v>41</v>
      </c>
      <c r="B3" s="40" t="s">
        <v>45</v>
      </c>
      <c r="C3" s="41">
        <v>22</v>
      </c>
      <c r="D3" s="42" t="s">
        <v>46</v>
      </c>
      <c r="E3" s="144">
        <v>3.2</v>
      </c>
      <c r="F3" s="397">
        <v>3.2</v>
      </c>
      <c r="G3" s="400">
        <v>1</v>
      </c>
      <c r="H3" s="397">
        <v>3.2</v>
      </c>
      <c r="I3" s="400">
        <v>1</v>
      </c>
      <c r="J3" s="397">
        <v>3.2</v>
      </c>
      <c r="K3" s="400">
        <v>1</v>
      </c>
      <c r="L3" s="397">
        <v>3.2</v>
      </c>
      <c r="M3" s="400">
        <v>1</v>
      </c>
      <c r="N3" s="397">
        <v>3.2</v>
      </c>
      <c r="O3" s="400">
        <v>1</v>
      </c>
      <c r="P3" s="397">
        <v>3.097</v>
      </c>
      <c r="Q3" s="400">
        <v>0.96781249999999996</v>
      </c>
      <c r="R3" s="397">
        <v>3.2</v>
      </c>
      <c r="S3" s="400">
        <v>1</v>
      </c>
      <c r="T3" s="397">
        <v>3.12</v>
      </c>
      <c r="U3" s="400">
        <v>0.97499999999999998</v>
      </c>
      <c r="V3" s="397">
        <v>3.036</v>
      </c>
      <c r="W3" s="400">
        <v>0.94874999999999998</v>
      </c>
      <c r="X3" s="397">
        <v>2.8260000000000001</v>
      </c>
      <c r="Y3" s="400">
        <v>0.88312499999999994</v>
      </c>
      <c r="Z3" s="397">
        <v>2.3079999999999998</v>
      </c>
      <c r="AA3" s="400">
        <v>0.72124999999999995</v>
      </c>
      <c r="AB3" s="397">
        <v>2.1150000000000002</v>
      </c>
      <c r="AC3" s="400">
        <v>0.66093750000000007</v>
      </c>
      <c r="AD3" s="397">
        <v>1.51</v>
      </c>
      <c r="AE3" s="400">
        <v>0.47187499999999999</v>
      </c>
      <c r="AF3" s="397">
        <v>0.99</v>
      </c>
      <c r="AG3" s="400">
        <v>0.30937499999999996</v>
      </c>
      <c r="AH3" s="344">
        <v>1.036</v>
      </c>
      <c r="AI3" s="400">
        <v>0.32374999999999998</v>
      </c>
      <c r="AJ3" s="397">
        <v>1.1020000000000001</v>
      </c>
      <c r="AK3" s="400">
        <v>0.34437499999999999</v>
      </c>
      <c r="AL3" s="397">
        <v>1.0580000000000001</v>
      </c>
      <c r="AM3" s="400">
        <v>0.330625</v>
      </c>
      <c r="AN3" s="397">
        <v>1.0660000000000001</v>
      </c>
      <c r="AO3" s="400">
        <v>0.333125</v>
      </c>
      <c r="AP3" s="397">
        <v>0.99399999999999999</v>
      </c>
      <c r="AQ3" s="400">
        <v>0.31062499999999998</v>
      </c>
      <c r="AR3" s="397">
        <v>0.98599999999999999</v>
      </c>
      <c r="AS3" s="400">
        <v>0.30812499999999998</v>
      </c>
      <c r="AT3" s="397">
        <v>0.98399999999999999</v>
      </c>
      <c r="AU3" s="400">
        <v>0.3075</v>
      </c>
      <c r="AV3" s="397">
        <v>1.794</v>
      </c>
      <c r="AW3" s="400">
        <v>0.56062499999999993</v>
      </c>
      <c r="AX3" s="38" t="s">
        <v>44</v>
      </c>
    </row>
    <row r="4" spans="1:54">
      <c r="A4" s="39" t="s">
        <v>41</v>
      </c>
      <c r="B4" s="40" t="s">
        <v>47</v>
      </c>
      <c r="C4" s="41">
        <v>19</v>
      </c>
      <c r="D4" s="42" t="s">
        <v>48</v>
      </c>
      <c r="E4" s="144">
        <v>3.5</v>
      </c>
      <c r="F4" s="397">
        <v>3.4089999999999998</v>
      </c>
      <c r="G4" s="400">
        <v>0.97399999999999998</v>
      </c>
      <c r="H4" s="397">
        <v>3.5</v>
      </c>
      <c r="I4" s="400">
        <v>1</v>
      </c>
      <c r="J4" s="397">
        <v>3.5</v>
      </c>
      <c r="K4" s="400">
        <v>1</v>
      </c>
      <c r="L4" s="397">
        <v>3.456</v>
      </c>
      <c r="M4" s="400">
        <v>0.98742857142857143</v>
      </c>
      <c r="N4" s="397">
        <v>3.47</v>
      </c>
      <c r="O4" s="400">
        <v>0.99142857142857144</v>
      </c>
      <c r="P4" s="397">
        <v>3.4550000000000001</v>
      </c>
      <c r="Q4" s="400">
        <v>0.98714285714285721</v>
      </c>
      <c r="R4" s="397">
        <v>3.4470000000000001</v>
      </c>
      <c r="S4" s="400">
        <v>0.98485714285714288</v>
      </c>
      <c r="T4" s="397">
        <v>3.423</v>
      </c>
      <c r="U4" s="400">
        <v>0.97799999999999998</v>
      </c>
      <c r="V4" s="397">
        <v>3.3079999999999998</v>
      </c>
      <c r="W4" s="400">
        <v>0.94514285714285706</v>
      </c>
      <c r="X4" s="397">
        <v>3.0950000000000002</v>
      </c>
      <c r="Y4" s="400">
        <v>0.88428571428571434</v>
      </c>
      <c r="Z4" s="397">
        <v>2.4710000000000001</v>
      </c>
      <c r="AA4" s="400">
        <v>0.70600000000000007</v>
      </c>
      <c r="AB4" s="397">
        <v>2.2469999999999999</v>
      </c>
      <c r="AC4" s="400">
        <v>0.64200000000000002</v>
      </c>
      <c r="AD4" s="397">
        <v>1.589</v>
      </c>
      <c r="AE4" s="400">
        <v>0.45400000000000001</v>
      </c>
      <c r="AF4" s="397">
        <v>1.1240000000000001</v>
      </c>
      <c r="AG4" s="400">
        <v>0.32114285714285717</v>
      </c>
      <c r="AH4" s="397">
        <v>1.02</v>
      </c>
      <c r="AI4" s="400">
        <v>0.29142857142857143</v>
      </c>
      <c r="AJ4" s="397">
        <v>0.98299999999999998</v>
      </c>
      <c r="AK4" s="400">
        <v>0.28085714285714286</v>
      </c>
      <c r="AL4" s="397">
        <v>0.92300000000000004</v>
      </c>
      <c r="AM4" s="400">
        <v>0.26371428571428573</v>
      </c>
      <c r="AN4" s="397">
        <v>0.89900000000000002</v>
      </c>
      <c r="AO4" s="400">
        <v>0.25685714285714284</v>
      </c>
      <c r="AP4" s="397">
        <v>0.83399999999999996</v>
      </c>
      <c r="AQ4" s="400">
        <v>0.23828571428571427</v>
      </c>
      <c r="AR4" s="397">
        <v>0.81399999999999995</v>
      </c>
      <c r="AS4" s="400">
        <v>0.23257142857142857</v>
      </c>
      <c r="AT4" s="397">
        <v>0.82</v>
      </c>
      <c r="AU4" s="400">
        <v>0.23428571428571426</v>
      </c>
      <c r="AV4" s="397">
        <v>0.99399999999999999</v>
      </c>
      <c r="AW4" s="400">
        <v>0.28399999999999997</v>
      </c>
      <c r="AX4" s="38" t="s">
        <v>44</v>
      </c>
      <c r="AZ4" s="49" t="s">
        <v>49</v>
      </c>
      <c r="BA4" s="50"/>
    </row>
    <row r="5" spans="1:54">
      <c r="A5" s="39" t="s">
        <v>41</v>
      </c>
      <c r="B5" s="40" t="s">
        <v>50</v>
      </c>
      <c r="C5" s="41">
        <v>44</v>
      </c>
      <c r="D5" s="42" t="s">
        <v>50</v>
      </c>
      <c r="E5" s="144">
        <v>1.85</v>
      </c>
      <c r="F5" s="397">
        <v>1.85</v>
      </c>
      <c r="G5" s="400">
        <v>1</v>
      </c>
      <c r="H5" s="397">
        <v>1.85</v>
      </c>
      <c r="I5" s="400">
        <v>1</v>
      </c>
      <c r="J5" s="397">
        <v>1.85</v>
      </c>
      <c r="K5" s="400">
        <v>1</v>
      </c>
      <c r="L5" s="397">
        <v>1.85</v>
      </c>
      <c r="M5" s="400">
        <v>1</v>
      </c>
      <c r="N5" s="397">
        <v>1.85</v>
      </c>
      <c r="O5" s="400">
        <v>1</v>
      </c>
      <c r="P5" s="397">
        <v>1.85</v>
      </c>
      <c r="Q5" s="400">
        <v>1</v>
      </c>
      <c r="R5" s="397">
        <v>1.85</v>
      </c>
      <c r="S5" s="400">
        <v>1</v>
      </c>
      <c r="T5" s="397">
        <v>1.85</v>
      </c>
      <c r="U5" s="400">
        <v>1</v>
      </c>
      <c r="V5" s="397">
        <v>1.706</v>
      </c>
      <c r="W5" s="400">
        <v>0.92216216216216207</v>
      </c>
      <c r="X5" s="397">
        <v>1.3560000000000001</v>
      </c>
      <c r="Y5" s="400">
        <v>0.73297297297297304</v>
      </c>
      <c r="Z5" s="397">
        <v>0.96299999999999997</v>
      </c>
      <c r="AA5" s="400">
        <v>0.52054054054054055</v>
      </c>
      <c r="AB5" s="397">
        <v>0.96499999999999997</v>
      </c>
      <c r="AC5" s="400">
        <v>0.52162162162162162</v>
      </c>
      <c r="AD5" s="397">
        <v>0.53259999999999996</v>
      </c>
      <c r="AE5" s="400">
        <v>0.28789189189189185</v>
      </c>
      <c r="AF5" s="397">
        <v>0.54400000000000004</v>
      </c>
      <c r="AG5" s="400">
        <v>0.29405405405405405</v>
      </c>
      <c r="AH5" s="397">
        <v>0.56699999999999995</v>
      </c>
      <c r="AI5" s="400">
        <v>0.30648648648648646</v>
      </c>
      <c r="AJ5" s="397">
        <v>0.55700000000000005</v>
      </c>
      <c r="AK5" s="400">
        <v>0.30108108108108111</v>
      </c>
      <c r="AL5" s="397">
        <v>0.54900000000000004</v>
      </c>
      <c r="AM5" s="400">
        <v>0.29675675675675678</v>
      </c>
      <c r="AN5" s="397">
        <v>0.55400000000000005</v>
      </c>
      <c r="AO5" s="400">
        <v>0.29945945945945945</v>
      </c>
      <c r="AP5" s="397">
        <v>0.53500000000000003</v>
      </c>
      <c r="AQ5" s="400">
        <v>0.28918918918918918</v>
      </c>
      <c r="AR5" s="397">
        <v>0.52300000000000002</v>
      </c>
      <c r="AS5" s="400">
        <v>0.2827027027027027</v>
      </c>
      <c r="AT5" s="397">
        <v>0.54600000000000004</v>
      </c>
      <c r="AU5" s="400">
        <v>0.29513513513513512</v>
      </c>
      <c r="AV5" s="397">
        <v>0.63600000000000001</v>
      </c>
      <c r="AW5" s="400">
        <v>0.34378378378378377</v>
      </c>
      <c r="AX5" s="38" t="s">
        <v>44</v>
      </c>
      <c r="AZ5" s="344" t="s">
        <v>51</v>
      </c>
    </row>
    <row r="6" spans="1:54">
      <c r="A6" s="39" t="s">
        <v>41</v>
      </c>
      <c r="B6" s="40" t="s">
        <v>52</v>
      </c>
      <c r="C6" s="41">
        <v>49</v>
      </c>
      <c r="D6" s="42" t="s">
        <v>52</v>
      </c>
      <c r="E6" s="144">
        <v>20</v>
      </c>
      <c r="F6" s="397">
        <v>20</v>
      </c>
      <c r="G6" s="400">
        <v>1</v>
      </c>
      <c r="H6" s="397">
        <v>20</v>
      </c>
      <c r="I6" s="400">
        <v>1</v>
      </c>
      <c r="J6" s="397">
        <v>20</v>
      </c>
      <c r="K6" s="400">
        <v>1</v>
      </c>
      <c r="L6" s="397">
        <v>20</v>
      </c>
      <c r="M6" s="400">
        <v>1</v>
      </c>
      <c r="N6" s="397">
        <v>20</v>
      </c>
      <c r="O6" s="400">
        <v>1</v>
      </c>
      <c r="P6" s="397">
        <v>20</v>
      </c>
      <c r="Q6" s="400">
        <v>1</v>
      </c>
      <c r="R6" s="397">
        <v>20</v>
      </c>
      <c r="S6" s="400">
        <v>1</v>
      </c>
      <c r="T6" s="397">
        <v>19.998999999999999</v>
      </c>
      <c r="U6" s="400">
        <v>0.99994999999999989</v>
      </c>
      <c r="V6" s="397">
        <v>18.718</v>
      </c>
      <c r="W6" s="400">
        <v>0.93589999999999995</v>
      </c>
      <c r="X6" s="397">
        <v>17.254999999999999</v>
      </c>
      <c r="Y6" s="400">
        <v>0.86274999999999991</v>
      </c>
      <c r="Z6" s="397">
        <v>13.638</v>
      </c>
      <c r="AA6" s="400">
        <v>0.68189999999999995</v>
      </c>
      <c r="AB6" s="396">
        <v>12.234</v>
      </c>
      <c r="AC6" s="400">
        <v>0.61170000000000002</v>
      </c>
      <c r="AD6" s="397">
        <v>8.5920000000000005</v>
      </c>
      <c r="AE6" s="400">
        <v>0.42960000000000004</v>
      </c>
      <c r="AF6" s="397">
        <v>5.89</v>
      </c>
      <c r="AG6" s="400">
        <v>0.29449999999999998</v>
      </c>
      <c r="AH6" s="344">
        <v>5.1859999999999999</v>
      </c>
      <c r="AI6" s="400">
        <v>0.25929999999999997</v>
      </c>
      <c r="AJ6" s="397">
        <v>4.8410000000000002</v>
      </c>
      <c r="AK6" s="400">
        <v>0.24205000000000002</v>
      </c>
      <c r="AL6" s="397">
        <v>4.05</v>
      </c>
      <c r="AM6" s="400">
        <v>0.20249999999999999</v>
      </c>
      <c r="AN6" s="397">
        <v>3.8559999999999999</v>
      </c>
      <c r="AO6" s="400">
        <v>0.1928</v>
      </c>
      <c r="AP6" s="397">
        <v>3.5710000000000002</v>
      </c>
      <c r="AQ6" s="400">
        <v>0.17855000000000001</v>
      </c>
      <c r="AR6" s="397">
        <v>3.3260000000000001</v>
      </c>
      <c r="AS6" s="400">
        <v>0.1663</v>
      </c>
      <c r="AT6" s="397">
        <v>3.5070000000000001</v>
      </c>
      <c r="AU6" s="400">
        <v>0.17535000000000001</v>
      </c>
      <c r="AV6" s="397">
        <v>4.1100000000000003</v>
      </c>
      <c r="AW6" s="400">
        <v>0.20550000000000002</v>
      </c>
      <c r="AX6" s="38" t="s">
        <v>44</v>
      </c>
      <c r="AZ6" s="344" t="s">
        <v>53</v>
      </c>
    </row>
    <row r="7" spans="1:54">
      <c r="A7" s="39" t="s">
        <v>41</v>
      </c>
      <c r="B7" s="40" t="s">
        <v>54</v>
      </c>
      <c r="C7" s="41">
        <v>48</v>
      </c>
      <c r="D7" s="42" t="s">
        <v>54</v>
      </c>
      <c r="E7" s="144">
        <v>3.15</v>
      </c>
      <c r="F7" s="397">
        <v>3.15</v>
      </c>
      <c r="G7" s="400">
        <v>1</v>
      </c>
      <c r="H7" s="397">
        <v>3.15</v>
      </c>
      <c r="I7" s="400">
        <v>1</v>
      </c>
      <c r="J7" s="397">
        <v>3.15</v>
      </c>
      <c r="K7" s="400">
        <v>1</v>
      </c>
      <c r="L7" s="397">
        <v>3.15</v>
      </c>
      <c r="M7" s="400">
        <v>1</v>
      </c>
      <c r="N7" s="397">
        <v>3.11</v>
      </c>
      <c r="O7" s="400">
        <v>0.98730158730158724</v>
      </c>
      <c r="P7" s="397">
        <v>3.15</v>
      </c>
      <c r="Q7" s="400">
        <v>1</v>
      </c>
      <c r="R7" s="397">
        <v>3.1259999999999999</v>
      </c>
      <c r="S7" s="400">
        <v>0.99238095238095236</v>
      </c>
      <c r="T7" s="397">
        <v>3.0880000000000001</v>
      </c>
      <c r="U7" s="400">
        <v>0.98031746031746037</v>
      </c>
      <c r="V7" s="397">
        <v>2.8079999999999998</v>
      </c>
      <c r="W7" s="400">
        <v>0.89142857142857135</v>
      </c>
      <c r="X7" s="397">
        <v>2.5680000000000001</v>
      </c>
      <c r="Y7" s="400">
        <v>0.81523809523809532</v>
      </c>
      <c r="Z7" s="397">
        <v>2.0710000000000002</v>
      </c>
      <c r="AA7" s="400">
        <v>0.65746031746031752</v>
      </c>
      <c r="AB7" s="397">
        <v>1.952</v>
      </c>
      <c r="AC7" s="400">
        <v>0.61968253968253972</v>
      </c>
      <c r="AD7" s="397">
        <v>1.3049999999999999</v>
      </c>
      <c r="AE7" s="400">
        <v>0.41428571428571426</v>
      </c>
      <c r="AF7" s="397">
        <v>1.0369999999999999</v>
      </c>
      <c r="AG7" s="400">
        <v>0.32920634920634917</v>
      </c>
      <c r="AH7" s="397">
        <v>0.98599999999999999</v>
      </c>
      <c r="AI7" s="400">
        <v>0.31301587301587303</v>
      </c>
      <c r="AJ7" s="397">
        <v>0.86699999999999999</v>
      </c>
      <c r="AK7" s="400">
        <v>0.27523809523809523</v>
      </c>
      <c r="AL7" s="397">
        <v>0.76800000000000002</v>
      </c>
      <c r="AM7" s="400">
        <v>0.24380952380952381</v>
      </c>
      <c r="AN7" s="397">
        <v>0.73899999999999999</v>
      </c>
      <c r="AO7" s="400">
        <v>0.23460317460317462</v>
      </c>
      <c r="AP7" s="397">
        <v>0.67500000000000004</v>
      </c>
      <c r="AQ7" s="400">
        <v>0.2142857142857143</v>
      </c>
      <c r="AR7" s="397">
        <v>0.65300000000000002</v>
      </c>
      <c r="AS7" s="400">
        <v>0.20730158730158732</v>
      </c>
      <c r="AT7" s="397">
        <v>0.65400000000000003</v>
      </c>
      <c r="AU7" s="400">
        <v>0.20761904761904762</v>
      </c>
      <c r="AV7" s="397">
        <v>0.82399999999999995</v>
      </c>
      <c r="AW7" s="400">
        <v>0.26158730158730159</v>
      </c>
      <c r="AX7" s="38" t="s">
        <v>44</v>
      </c>
      <c r="AZ7" s="344" t="s">
        <v>55</v>
      </c>
    </row>
    <row r="8" spans="1:54">
      <c r="A8" s="39" t="s">
        <v>41</v>
      </c>
      <c r="B8" s="40" t="s">
        <v>56</v>
      </c>
      <c r="C8" s="41">
        <v>18</v>
      </c>
      <c r="D8" s="42" t="s">
        <v>57</v>
      </c>
      <c r="E8" s="144">
        <v>2.5</v>
      </c>
      <c r="F8" s="397">
        <v>2.5</v>
      </c>
      <c r="G8" s="400">
        <v>1</v>
      </c>
      <c r="H8" s="397">
        <v>2.5</v>
      </c>
      <c r="I8" s="400">
        <v>1</v>
      </c>
      <c r="J8" s="397">
        <v>2.5</v>
      </c>
      <c r="K8" s="400">
        <v>1</v>
      </c>
      <c r="L8" s="397">
        <v>2.5</v>
      </c>
      <c r="M8" s="400">
        <v>1</v>
      </c>
      <c r="N8" s="397">
        <v>2.5</v>
      </c>
      <c r="O8" s="400">
        <v>1</v>
      </c>
      <c r="P8" s="397">
        <v>2.5</v>
      </c>
      <c r="Q8" s="400">
        <v>1</v>
      </c>
      <c r="R8" s="397">
        <v>2.5</v>
      </c>
      <c r="S8" s="400">
        <v>1</v>
      </c>
      <c r="T8" s="397">
        <v>2.4630000000000001</v>
      </c>
      <c r="U8" s="400">
        <v>0.98520000000000008</v>
      </c>
      <c r="V8" s="397">
        <v>2.38</v>
      </c>
      <c r="W8" s="400">
        <v>0.95199999999999996</v>
      </c>
      <c r="X8" s="397">
        <v>2.2610000000000001</v>
      </c>
      <c r="Y8" s="400">
        <v>0.90440000000000009</v>
      </c>
      <c r="Z8" s="397">
        <v>1.992</v>
      </c>
      <c r="AA8" s="400">
        <v>0.79679999999999995</v>
      </c>
      <c r="AB8" s="397">
        <v>1.929</v>
      </c>
      <c r="AC8" s="400">
        <v>0.77160000000000006</v>
      </c>
      <c r="AD8" s="397">
        <v>1.5920000000000001</v>
      </c>
      <c r="AE8" s="400">
        <v>0.63680000000000003</v>
      </c>
      <c r="AF8" s="397">
        <v>1.292</v>
      </c>
      <c r="AG8" s="400">
        <v>0.51680000000000004</v>
      </c>
      <c r="AH8" s="344">
        <v>1.276</v>
      </c>
      <c r="AI8" s="400">
        <v>0.51039999999999996</v>
      </c>
      <c r="AJ8" s="397">
        <v>0.13</v>
      </c>
      <c r="AK8" s="400">
        <v>5.2000000000000005E-2</v>
      </c>
      <c r="AL8" s="397">
        <v>0.13</v>
      </c>
      <c r="AM8" s="400">
        <v>5.2000000000000005E-2</v>
      </c>
      <c r="AN8" s="397">
        <v>1.258</v>
      </c>
      <c r="AO8" s="400">
        <v>0.50319999999999998</v>
      </c>
      <c r="AP8" s="397">
        <v>1.248</v>
      </c>
      <c r="AQ8" s="400">
        <v>0.49919999999999998</v>
      </c>
      <c r="AR8" s="397">
        <v>1.2290000000000001</v>
      </c>
      <c r="AS8" s="400">
        <v>0.49160000000000004</v>
      </c>
      <c r="AT8" s="397">
        <v>1.2290000000000001</v>
      </c>
      <c r="AU8" s="400">
        <v>0.49160000000000004</v>
      </c>
      <c r="AV8" s="397">
        <v>1.2929999999999999</v>
      </c>
      <c r="AW8" s="400">
        <v>0.51719999999999999</v>
      </c>
      <c r="AX8" s="38" t="s">
        <v>44</v>
      </c>
    </row>
    <row r="9" spans="1:54">
      <c r="A9" s="39" t="s">
        <v>41</v>
      </c>
      <c r="B9" s="40" t="s">
        <v>58</v>
      </c>
      <c r="C9" s="41">
        <v>39</v>
      </c>
      <c r="D9" s="42" t="s">
        <v>41</v>
      </c>
      <c r="E9" s="144">
        <v>11.7</v>
      </c>
      <c r="F9" s="397">
        <v>8.9920000000000009</v>
      </c>
      <c r="G9" s="400">
        <v>0.76854700854700864</v>
      </c>
      <c r="H9" s="397">
        <v>9.3919999999999995</v>
      </c>
      <c r="I9" s="400">
        <v>0.8027350427350427</v>
      </c>
      <c r="J9" s="397">
        <v>9.5220000000000002</v>
      </c>
      <c r="K9" s="400">
        <v>0.81384615384615389</v>
      </c>
      <c r="L9" s="397">
        <v>9.609</v>
      </c>
      <c r="M9" s="400">
        <v>0.82128205128205134</v>
      </c>
      <c r="N9" s="397">
        <v>10.113</v>
      </c>
      <c r="O9" s="400">
        <v>0.86435897435897435</v>
      </c>
      <c r="P9" s="397">
        <v>11.012</v>
      </c>
      <c r="Q9" s="400">
        <v>0.94119658119658134</v>
      </c>
      <c r="R9" s="397">
        <v>11.428000000000001</v>
      </c>
      <c r="S9" s="400">
        <v>0.9767521367521369</v>
      </c>
      <c r="T9" s="397">
        <v>11.682</v>
      </c>
      <c r="U9" s="400">
        <v>0.99846153846153851</v>
      </c>
      <c r="V9" s="397">
        <v>11.675000000000001</v>
      </c>
      <c r="W9" s="400">
        <v>0.99786324786324798</v>
      </c>
      <c r="X9" s="397">
        <v>11.664999999999999</v>
      </c>
      <c r="Y9" s="400">
        <v>0.99700854700854702</v>
      </c>
      <c r="Z9" s="397">
        <v>10.885999999999999</v>
      </c>
      <c r="AA9" s="400">
        <v>0.93042735042735036</v>
      </c>
      <c r="AB9" s="397">
        <v>10.28</v>
      </c>
      <c r="AC9" s="400">
        <v>0.87863247863247862</v>
      </c>
      <c r="AD9" s="397">
        <v>8.8960000000000008</v>
      </c>
      <c r="AE9" s="400">
        <v>0.76034188034188044</v>
      </c>
      <c r="AF9" s="397">
        <v>7.94</v>
      </c>
      <c r="AG9" s="400">
        <v>0.67863247863247866</v>
      </c>
      <c r="AH9" s="397">
        <v>7.47</v>
      </c>
      <c r="AI9" s="400">
        <v>0.63846153846153852</v>
      </c>
      <c r="AJ9" s="397">
        <v>7.4859999999999998</v>
      </c>
      <c r="AK9" s="400">
        <v>0.6398290598290598</v>
      </c>
      <c r="AL9" s="397">
        <v>7.49</v>
      </c>
      <c r="AM9" s="400">
        <v>0.64017094017094023</v>
      </c>
      <c r="AN9" s="397">
        <v>7.49</v>
      </c>
      <c r="AO9" s="400">
        <v>0.64017094017094023</v>
      </c>
      <c r="AP9" s="397">
        <v>7.1440000000000001</v>
      </c>
      <c r="AQ9" s="400">
        <v>0.61059829059829063</v>
      </c>
      <c r="AR9" s="397">
        <v>7.1120000000000001</v>
      </c>
      <c r="AS9" s="400">
        <v>0.60786324786324786</v>
      </c>
      <c r="AT9" s="397">
        <v>7.1079999999999997</v>
      </c>
      <c r="AU9" s="400">
        <v>0.60752136752136754</v>
      </c>
      <c r="AV9" s="397">
        <v>7.0919999999999996</v>
      </c>
      <c r="AW9" s="400">
        <v>0.60615384615384615</v>
      </c>
      <c r="AX9" s="38" t="s">
        <v>44</v>
      </c>
    </row>
    <row r="10" spans="1:54">
      <c r="A10" s="39" t="s">
        <v>41</v>
      </c>
      <c r="B10" s="40" t="s">
        <v>59</v>
      </c>
      <c r="C10" s="41">
        <v>17</v>
      </c>
      <c r="D10" s="42" t="s">
        <v>59</v>
      </c>
      <c r="E10" s="144">
        <v>5.2</v>
      </c>
      <c r="F10" s="397">
        <v>4.4569999999999999</v>
      </c>
      <c r="G10" s="400">
        <v>0.85711538461538461</v>
      </c>
      <c r="H10" s="397">
        <v>5.2</v>
      </c>
      <c r="I10" s="400">
        <v>1</v>
      </c>
      <c r="J10" s="397">
        <v>5.2</v>
      </c>
      <c r="K10" s="400">
        <v>1</v>
      </c>
      <c r="L10" s="397">
        <v>5.1829999999999998</v>
      </c>
      <c r="M10" s="400">
        <v>0.9967307692307692</v>
      </c>
      <c r="N10" s="397">
        <v>5.1779999999999999</v>
      </c>
      <c r="O10" s="400">
        <v>0.99576923076923074</v>
      </c>
      <c r="P10" s="397">
        <v>5.2</v>
      </c>
      <c r="Q10" s="400">
        <v>1</v>
      </c>
      <c r="R10" s="397">
        <v>5.2</v>
      </c>
      <c r="S10" s="400">
        <v>1</v>
      </c>
      <c r="T10" s="397">
        <v>5.1779999999999999</v>
      </c>
      <c r="U10" s="400">
        <v>0.99576923076923074</v>
      </c>
      <c r="V10" s="397">
        <v>4.8609999999999998</v>
      </c>
      <c r="W10" s="400">
        <v>0.93480769230769223</v>
      </c>
      <c r="X10" s="397">
        <v>4.3040000000000003</v>
      </c>
      <c r="Y10" s="400">
        <v>0.82769230769230773</v>
      </c>
      <c r="Z10" s="397">
        <v>3.3069999999999999</v>
      </c>
      <c r="AA10" s="400">
        <v>0.63596153846153847</v>
      </c>
      <c r="AB10" s="397">
        <v>2.9249999999999998</v>
      </c>
      <c r="AC10" s="400">
        <v>0.5625</v>
      </c>
      <c r="AD10" s="397">
        <v>2.1349999999999998</v>
      </c>
      <c r="AE10" s="400">
        <v>0.41057692307692301</v>
      </c>
      <c r="AF10" s="397">
        <v>1.621</v>
      </c>
      <c r="AG10" s="400">
        <v>0.3117307692307692</v>
      </c>
      <c r="AH10" s="397">
        <v>1.498</v>
      </c>
      <c r="AI10" s="400">
        <v>0.28807692307692306</v>
      </c>
      <c r="AJ10" s="397">
        <v>1.29</v>
      </c>
      <c r="AK10" s="400">
        <v>0.24807692307692308</v>
      </c>
      <c r="AL10" s="397">
        <v>1.133</v>
      </c>
      <c r="AM10" s="400">
        <v>0.21788461538461537</v>
      </c>
      <c r="AN10" s="397">
        <v>1.095</v>
      </c>
      <c r="AO10" s="400">
        <v>0.21057692307692308</v>
      </c>
      <c r="AP10" s="397">
        <v>1.0149999999999999</v>
      </c>
      <c r="AQ10" s="400">
        <v>0.19519230769230766</v>
      </c>
      <c r="AR10" s="397">
        <v>0.97299999999999998</v>
      </c>
      <c r="AS10" s="400">
        <v>0.1871153846153846</v>
      </c>
      <c r="AT10" s="397">
        <v>0.94499999999999995</v>
      </c>
      <c r="AU10" s="400">
        <v>0.18173076923076922</v>
      </c>
      <c r="AV10" s="397">
        <v>1.0900000000000001</v>
      </c>
      <c r="AW10" s="400">
        <v>0.20961538461538462</v>
      </c>
      <c r="AX10" s="38" t="s">
        <v>44</v>
      </c>
      <c r="BB10" s="51"/>
    </row>
    <row r="11" spans="1:54">
      <c r="A11" s="39" t="s">
        <v>41</v>
      </c>
      <c r="B11" s="40" t="s">
        <v>60</v>
      </c>
      <c r="C11" s="41">
        <v>26</v>
      </c>
      <c r="D11" s="42" t="s">
        <v>61</v>
      </c>
      <c r="E11" s="144">
        <v>5.0999999999999996</v>
      </c>
      <c r="F11" s="397">
        <v>3.911</v>
      </c>
      <c r="G11" s="400">
        <v>0.76686274509803931</v>
      </c>
      <c r="H11" s="397">
        <v>5.0720000000000001</v>
      </c>
      <c r="I11" s="400">
        <v>0.99450980392156874</v>
      </c>
      <c r="J11" s="397">
        <v>5.0999999999999996</v>
      </c>
      <c r="K11" s="400">
        <v>1</v>
      </c>
      <c r="L11" s="397">
        <v>5.0999999999999996</v>
      </c>
      <c r="M11" s="400">
        <v>1</v>
      </c>
      <c r="N11" s="397">
        <v>5.0999999999999996</v>
      </c>
      <c r="O11" s="400">
        <v>1</v>
      </c>
      <c r="P11" s="397">
        <v>5.0999999999999996</v>
      </c>
      <c r="Q11" s="400">
        <v>1</v>
      </c>
      <c r="R11" s="397">
        <v>5.0999999999999996</v>
      </c>
      <c r="S11" s="400">
        <v>1</v>
      </c>
      <c r="T11" s="397">
        <v>5.0999999999999996</v>
      </c>
      <c r="U11" s="400">
        <v>1</v>
      </c>
      <c r="V11" s="397">
        <v>4.899</v>
      </c>
      <c r="W11" s="400">
        <v>0.96058823529411774</v>
      </c>
      <c r="X11" s="397">
        <v>4.2560000000000002</v>
      </c>
      <c r="Y11" s="400">
        <v>0.8345098039215687</v>
      </c>
      <c r="Z11" s="397">
        <v>3.0760000000000001</v>
      </c>
      <c r="AA11" s="400">
        <v>0.6031372549019608</v>
      </c>
      <c r="AB11" s="397">
        <v>2.843</v>
      </c>
      <c r="AC11" s="400">
        <v>0.5574509803921569</v>
      </c>
      <c r="AD11" s="397">
        <v>1.9390000000000001</v>
      </c>
      <c r="AE11" s="400">
        <v>0.3801960784313726</v>
      </c>
      <c r="AF11" s="397">
        <v>1.6180000000000001</v>
      </c>
      <c r="AG11" s="400">
        <v>0.31725490196078437</v>
      </c>
      <c r="AH11" s="397">
        <v>1.585</v>
      </c>
      <c r="AI11" s="400">
        <v>0.3107843137254902</v>
      </c>
      <c r="AJ11" s="397">
        <v>1.5720000000000001</v>
      </c>
      <c r="AK11" s="400">
        <v>0.30823529411764711</v>
      </c>
      <c r="AL11" s="397">
        <v>1.5569999999999999</v>
      </c>
      <c r="AM11" s="400">
        <v>0.30529411764705883</v>
      </c>
      <c r="AN11" s="397">
        <v>1.5529999999999999</v>
      </c>
      <c r="AO11" s="400">
        <v>0.30450980392156862</v>
      </c>
      <c r="AP11" s="397">
        <v>1.5289999999999999</v>
      </c>
      <c r="AQ11" s="400">
        <v>0.29980392156862745</v>
      </c>
      <c r="AR11" s="397">
        <v>1.522</v>
      </c>
      <c r="AS11" s="400">
        <v>0.29843137254901964</v>
      </c>
      <c r="AT11" s="397">
        <v>1.534</v>
      </c>
      <c r="AU11" s="400">
        <v>0.30078431372549025</v>
      </c>
      <c r="AV11" s="397">
        <v>1.665</v>
      </c>
      <c r="AW11" s="400">
        <v>0.32647058823529412</v>
      </c>
      <c r="AX11" s="38" t="s">
        <v>44</v>
      </c>
      <c r="BB11" s="51"/>
    </row>
    <row r="12" spans="1:54">
      <c r="A12" s="52" t="s">
        <v>41</v>
      </c>
      <c r="B12" s="53" t="s">
        <v>62</v>
      </c>
      <c r="C12" s="54">
        <v>62</v>
      </c>
      <c r="D12" s="55" t="s">
        <v>63</v>
      </c>
      <c r="E12" s="60">
        <v>1.2</v>
      </c>
      <c r="F12" s="61">
        <v>1.2</v>
      </c>
      <c r="G12" s="400">
        <v>1</v>
      </c>
      <c r="H12" s="61">
        <v>1.2</v>
      </c>
      <c r="I12" s="400">
        <v>1</v>
      </c>
      <c r="J12" s="61">
        <v>1.2</v>
      </c>
      <c r="K12" s="400">
        <v>1</v>
      </c>
      <c r="L12" s="61">
        <v>1.2</v>
      </c>
      <c r="M12" s="400">
        <v>1</v>
      </c>
      <c r="N12" s="61">
        <v>1.2</v>
      </c>
      <c r="O12" s="400">
        <v>1</v>
      </c>
      <c r="P12" s="61">
        <v>1.2</v>
      </c>
      <c r="Q12" s="400">
        <v>1</v>
      </c>
      <c r="R12" s="61">
        <v>1.2</v>
      </c>
      <c r="S12" s="400">
        <v>1</v>
      </c>
      <c r="T12" s="61">
        <v>1.2</v>
      </c>
      <c r="U12" s="400">
        <v>1</v>
      </c>
      <c r="V12" s="61">
        <v>1.2</v>
      </c>
      <c r="W12" s="400">
        <v>1</v>
      </c>
      <c r="X12" s="61">
        <v>1.153</v>
      </c>
      <c r="Y12" s="400">
        <v>0.96083333333333343</v>
      </c>
      <c r="Z12" s="61">
        <v>1.06</v>
      </c>
      <c r="AA12" s="400">
        <v>0.88333333333333341</v>
      </c>
      <c r="AB12" s="61">
        <v>1.0169999999999999</v>
      </c>
      <c r="AC12" s="400">
        <v>0.84749999999999992</v>
      </c>
      <c r="AD12" s="61">
        <v>0.88500000000000001</v>
      </c>
      <c r="AE12" s="400">
        <v>0.73750000000000004</v>
      </c>
      <c r="AF12" s="61">
        <v>0.71899999999999997</v>
      </c>
      <c r="AG12" s="400">
        <v>0.59916666666666663</v>
      </c>
      <c r="AH12" s="61">
        <v>0.70299999999999996</v>
      </c>
      <c r="AI12" s="400">
        <v>0.58583333333333332</v>
      </c>
      <c r="AJ12" s="61">
        <v>0.71199999999999997</v>
      </c>
      <c r="AK12" s="400">
        <v>0.59333333333333338</v>
      </c>
      <c r="AL12" s="61">
        <v>0.72299999999999998</v>
      </c>
      <c r="AM12" s="400">
        <v>0.60250000000000004</v>
      </c>
      <c r="AN12" s="61">
        <v>0.72199999999999998</v>
      </c>
      <c r="AO12" s="400">
        <v>0.60166666666666668</v>
      </c>
      <c r="AP12" s="61">
        <v>0.747</v>
      </c>
      <c r="AQ12" s="400">
        <v>0.62250000000000005</v>
      </c>
      <c r="AR12" s="61">
        <v>0.74199999999999999</v>
      </c>
      <c r="AS12" s="400">
        <v>0.6183333333333334</v>
      </c>
      <c r="AT12" s="61">
        <v>0.75800000000000001</v>
      </c>
      <c r="AU12" s="400">
        <v>0.63166666666666671</v>
      </c>
      <c r="AV12" s="61">
        <v>0.85299999999999998</v>
      </c>
      <c r="AW12" s="400">
        <v>0.71083333333333332</v>
      </c>
      <c r="AX12" s="38" t="s">
        <v>44</v>
      </c>
      <c r="BB12" s="51"/>
    </row>
    <row r="13" spans="1:54">
      <c r="A13" s="52" t="s">
        <v>41</v>
      </c>
      <c r="B13" s="53" t="s">
        <v>64</v>
      </c>
      <c r="C13" s="54">
        <v>21</v>
      </c>
      <c r="D13" s="55" t="s">
        <v>65</v>
      </c>
      <c r="E13" s="60">
        <v>2.5</v>
      </c>
      <c r="F13" s="61">
        <v>1.6519999999999999</v>
      </c>
      <c r="G13" s="400">
        <v>0.66079999999999994</v>
      </c>
      <c r="H13" s="61">
        <v>2.5</v>
      </c>
      <c r="I13" s="400">
        <v>1</v>
      </c>
      <c r="J13" s="61">
        <v>2.5</v>
      </c>
      <c r="K13" s="400">
        <v>1</v>
      </c>
      <c r="L13" s="61">
        <v>2.5</v>
      </c>
      <c r="M13" s="400">
        <v>1</v>
      </c>
      <c r="N13" s="61">
        <v>2.5</v>
      </c>
      <c r="O13" s="400">
        <v>1</v>
      </c>
      <c r="P13" s="61">
        <v>2.5</v>
      </c>
      <c r="Q13" s="400">
        <v>1</v>
      </c>
      <c r="R13" s="61">
        <v>2.5</v>
      </c>
      <c r="S13" s="400">
        <v>1</v>
      </c>
      <c r="T13" s="61">
        <v>2.5</v>
      </c>
      <c r="U13" s="400">
        <v>1</v>
      </c>
      <c r="V13" s="61">
        <v>2.4289999999999998</v>
      </c>
      <c r="W13" s="400">
        <v>0.97159999999999991</v>
      </c>
      <c r="X13" s="61">
        <v>2.1669999999999998</v>
      </c>
      <c r="Y13" s="400">
        <v>0.8667999999999999</v>
      </c>
      <c r="Z13" s="61">
        <v>1.6279999999999999</v>
      </c>
      <c r="AA13" s="400">
        <v>0.6512</v>
      </c>
      <c r="AB13" s="61">
        <v>1.37</v>
      </c>
      <c r="AC13" s="400">
        <v>0.54800000000000004</v>
      </c>
      <c r="AD13" s="61">
        <v>0.81699999999999995</v>
      </c>
      <c r="AE13" s="400">
        <v>0.32679999999999998</v>
      </c>
      <c r="AF13" s="61">
        <v>0.39800000000000002</v>
      </c>
      <c r="AG13" s="400">
        <v>0.15920000000000001</v>
      </c>
      <c r="AH13" s="61">
        <v>0.24099999999999999</v>
      </c>
      <c r="AI13" s="400">
        <v>9.64E-2</v>
      </c>
      <c r="AJ13" s="61">
        <v>0.22800000000000001</v>
      </c>
      <c r="AK13" s="400">
        <v>9.1200000000000003E-2</v>
      </c>
      <c r="AL13" s="61">
        <v>0.21</v>
      </c>
      <c r="AM13" s="400">
        <v>8.3999999999999991E-2</v>
      </c>
      <c r="AN13" s="61">
        <v>0.20499999999999999</v>
      </c>
      <c r="AO13" s="400">
        <v>8.199999999999999E-2</v>
      </c>
      <c r="AP13" s="61">
        <v>0.187</v>
      </c>
      <c r="AQ13" s="400">
        <v>7.4800000000000005E-2</v>
      </c>
      <c r="AR13" s="61">
        <v>0.185</v>
      </c>
      <c r="AS13" s="400">
        <v>7.3999999999999996E-2</v>
      </c>
      <c r="AT13" s="61">
        <v>0.184</v>
      </c>
      <c r="AU13" s="400">
        <v>7.3599999999999999E-2</v>
      </c>
      <c r="AV13" s="61">
        <v>0.17399999999999999</v>
      </c>
      <c r="AW13" s="400">
        <v>6.9599999999999995E-2</v>
      </c>
      <c r="AX13" s="38" t="s">
        <v>44</v>
      </c>
      <c r="BB13" s="51"/>
    </row>
    <row r="14" spans="1:54" s="72" customFormat="1" ht="13.5" customHeight="1" thickBot="1">
      <c r="A14" s="467" t="s">
        <v>66</v>
      </c>
      <c r="B14" s="468"/>
      <c r="C14" s="62"/>
      <c r="D14" s="63"/>
      <c r="E14" s="68">
        <v>69.995000000000005</v>
      </c>
      <c r="F14" s="69">
        <v>64.415999999999997</v>
      </c>
      <c r="G14" s="400">
        <v>0.92029430673619539</v>
      </c>
      <c r="H14" s="69">
        <v>67.659000000000006</v>
      </c>
      <c r="I14" s="400">
        <v>0.96662618758482755</v>
      </c>
      <c r="J14" s="69">
        <v>67.817000000000007</v>
      </c>
      <c r="K14" s="400">
        <v>0.96888349167797705</v>
      </c>
      <c r="L14" s="69">
        <v>67.843000000000004</v>
      </c>
      <c r="M14" s="400">
        <v>0.96925494678191293</v>
      </c>
      <c r="N14" s="69">
        <v>68.316000000000003</v>
      </c>
      <c r="O14" s="400">
        <v>0.97601257232659477</v>
      </c>
      <c r="P14" s="69">
        <v>69.159000000000006</v>
      </c>
      <c r="Q14" s="400">
        <v>0.98805628973498105</v>
      </c>
      <c r="R14" s="69">
        <v>69.646000000000001</v>
      </c>
      <c r="S14" s="400">
        <v>0.99501392956639756</v>
      </c>
      <c r="T14" s="69">
        <v>69.551999999999992</v>
      </c>
      <c r="U14" s="400">
        <v>0.99367097649832115</v>
      </c>
      <c r="V14" s="69">
        <v>66.540999999999997</v>
      </c>
      <c r="W14" s="400">
        <v>0.95065361811557958</v>
      </c>
      <c r="X14" s="69">
        <v>61.473000000000006</v>
      </c>
      <c r="Y14" s="400">
        <v>0.87824844631759413</v>
      </c>
      <c r="Z14" s="69">
        <v>49.580000000000005</v>
      </c>
      <c r="AA14" s="400">
        <v>0.70833630973640982</v>
      </c>
      <c r="AB14" s="69">
        <v>45.043999999999997</v>
      </c>
      <c r="AC14" s="400">
        <v>0.6435316808343452</v>
      </c>
      <c r="AD14" s="69">
        <v>32.990600000000001</v>
      </c>
      <c r="AE14" s="400">
        <v>0.47132795199657118</v>
      </c>
      <c r="AF14" s="69">
        <v>25.163999999999998</v>
      </c>
      <c r="AG14" s="400">
        <v>0.35951139367097645</v>
      </c>
      <c r="AH14" s="69">
        <v>23.44</v>
      </c>
      <c r="AI14" s="400">
        <v>0.33488106293306663</v>
      </c>
      <c r="AJ14" s="69">
        <v>21.603999999999999</v>
      </c>
      <c r="AK14" s="400">
        <v>0.30865061790127862</v>
      </c>
      <c r="AL14" s="69">
        <v>20.38</v>
      </c>
      <c r="AM14" s="400">
        <v>0.2911636545467533</v>
      </c>
      <c r="AN14" s="69">
        <v>21.209</v>
      </c>
      <c r="AO14" s="400">
        <v>0.30300735766840486</v>
      </c>
      <c r="AP14" s="69">
        <v>20.150000000000002</v>
      </c>
      <c r="AQ14" s="400">
        <v>0.28787770555039649</v>
      </c>
      <c r="AR14" s="69">
        <v>19.661999999999999</v>
      </c>
      <c r="AS14" s="400">
        <v>0.28090577898421315</v>
      </c>
      <c r="AT14" s="69">
        <v>19.834</v>
      </c>
      <c r="AU14" s="400">
        <v>0.28336309736409743</v>
      </c>
      <c r="AV14" s="69">
        <v>22.117000000000001</v>
      </c>
      <c r="AW14" s="400">
        <v>0.31597971283663118</v>
      </c>
      <c r="AX14" s="70"/>
      <c r="AY14" s="71"/>
      <c r="BB14" s="51"/>
    </row>
    <row r="15" spans="1:54" ht="6.75" customHeight="1" thickBot="1">
      <c r="A15" s="73"/>
      <c r="B15" s="73"/>
      <c r="C15" s="74"/>
      <c r="D15" s="75"/>
      <c r="E15" s="78"/>
      <c r="F15" s="80"/>
      <c r="G15" s="81"/>
      <c r="H15" s="80"/>
      <c r="I15" s="81"/>
      <c r="J15" s="80"/>
      <c r="K15" s="81"/>
      <c r="L15" s="80"/>
      <c r="M15" s="81"/>
      <c r="N15" s="80"/>
      <c r="O15" s="81"/>
      <c r="P15" s="80"/>
      <c r="Q15" s="81"/>
      <c r="R15" s="80"/>
      <c r="S15" s="81"/>
      <c r="T15" s="80"/>
      <c r="U15" s="81"/>
      <c r="V15" s="80"/>
      <c r="W15" s="81"/>
      <c r="X15" s="80"/>
      <c r="Y15" s="81"/>
      <c r="Z15" s="80"/>
      <c r="AA15" s="81"/>
      <c r="AB15" s="80"/>
      <c r="AC15" s="81"/>
      <c r="AD15" s="80"/>
      <c r="AE15" s="81"/>
      <c r="AF15" s="80"/>
      <c r="AG15" s="81"/>
      <c r="AH15" s="80"/>
      <c r="AI15" s="81"/>
      <c r="AJ15" s="80"/>
      <c r="AK15" s="81"/>
      <c r="AL15" s="80"/>
      <c r="AM15" s="81"/>
      <c r="AN15" s="80"/>
      <c r="AO15" s="81"/>
      <c r="AP15" s="80"/>
      <c r="AQ15" s="81"/>
      <c r="AR15" s="80"/>
      <c r="AS15" s="81"/>
      <c r="AT15" s="80"/>
      <c r="AU15" s="81"/>
      <c r="AV15" s="80"/>
      <c r="AW15" s="81"/>
      <c r="AX15" s="82"/>
      <c r="BB15" s="51"/>
    </row>
    <row r="16" spans="1:54" s="72" customFormat="1" ht="13.5" thickBot="1">
      <c r="A16" s="83" t="s">
        <v>67</v>
      </c>
      <c r="B16" s="84" t="s">
        <v>68</v>
      </c>
      <c r="C16" s="85">
        <v>1</v>
      </c>
      <c r="D16" s="86" t="s">
        <v>67</v>
      </c>
      <c r="E16" s="90">
        <v>21.2</v>
      </c>
      <c r="F16" s="399">
        <v>20.090000000000003</v>
      </c>
      <c r="G16" s="400">
        <v>0.94764150943396241</v>
      </c>
      <c r="H16" s="399">
        <v>21.5</v>
      </c>
      <c r="I16" s="400">
        <v>1.0141509433962264</v>
      </c>
      <c r="J16" s="399">
        <v>21.2</v>
      </c>
      <c r="K16" s="400">
        <v>1</v>
      </c>
      <c r="L16" s="399">
        <v>21.2</v>
      </c>
      <c r="M16" s="400">
        <v>1</v>
      </c>
      <c r="N16" s="399">
        <v>21.1</v>
      </c>
      <c r="O16" s="400">
        <v>0.99528301886792458</v>
      </c>
      <c r="P16" s="399">
        <v>21.23</v>
      </c>
      <c r="Q16" s="400">
        <v>1.0014150943396227</v>
      </c>
      <c r="R16" s="399">
        <v>21.189999999999998</v>
      </c>
      <c r="S16" s="400">
        <v>0.99952830188679243</v>
      </c>
      <c r="T16" s="399">
        <v>20.77</v>
      </c>
      <c r="U16" s="400">
        <v>0.9797169811320755</v>
      </c>
      <c r="V16" s="399">
        <v>20.240000000000002</v>
      </c>
      <c r="W16" s="400">
        <v>0.95471698113207559</v>
      </c>
      <c r="X16" s="399">
        <v>19.149999999999999</v>
      </c>
      <c r="Y16" s="400">
        <v>0.90330188679245282</v>
      </c>
      <c r="Z16" s="399">
        <v>16.54</v>
      </c>
      <c r="AA16" s="400">
        <v>0.78018867924528301</v>
      </c>
      <c r="AB16" s="399">
        <v>16.009999999999998</v>
      </c>
      <c r="AC16" s="400">
        <v>0.75518867924528299</v>
      </c>
      <c r="AD16" s="399">
        <v>14.07</v>
      </c>
      <c r="AE16" s="400">
        <v>0.66367924528301891</v>
      </c>
      <c r="AF16" s="399">
        <v>11.31</v>
      </c>
      <c r="AG16" s="400">
        <v>0.53349056603773592</v>
      </c>
      <c r="AH16" s="399">
        <v>9.56</v>
      </c>
      <c r="AI16" s="400">
        <v>0.45094339622641511</v>
      </c>
      <c r="AJ16" s="399">
        <v>9.11</v>
      </c>
      <c r="AK16" s="400">
        <v>0.42971698113207546</v>
      </c>
      <c r="AL16" s="399">
        <v>8.8699999999999992</v>
      </c>
      <c r="AM16" s="400">
        <v>0.41839622641509433</v>
      </c>
      <c r="AN16" s="399">
        <v>8.83</v>
      </c>
      <c r="AO16" s="400">
        <v>0.41650943396226414</v>
      </c>
      <c r="AP16" s="399">
        <v>8.76</v>
      </c>
      <c r="AQ16" s="400">
        <v>0.41320754716981134</v>
      </c>
      <c r="AR16" s="399">
        <v>8.6999999999999993</v>
      </c>
      <c r="AS16" s="400">
        <v>0.410377358490566</v>
      </c>
      <c r="AT16" s="399">
        <v>10.35</v>
      </c>
      <c r="AU16" s="400">
        <v>0.4882075471698113</v>
      </c>
      <c r="AV16" s="399">
        <v>12.3</v>
      </c>
      <c r="AW16" s="400">
        <v>0.58018867924528306</v>
      </c>
      <c r="AX16" s="38" t="s">
        <v>69</v>
      </c>
      <c r="AY16" s="12"/>
      <c r="BB16" s="51"/>
    </row>
    <row r="17" spans="1:54" ht="6.75" customHeight="1" thickBot="1">
      <c r="A17" s="92"/>
      <c r="B17" s="92"/>
      <c r="C17" s="93"/>
      <c r="D17" s="94"/>
      <c r="E17" s="78"/>
      <c r="F17" s="80"/>
      <c r="G17" s="81"/>
      <c r="H17" s="80"/>
      <c r="I17" s="81"/>
      <c r="J17" s="80"/>
      <c r="K17" s="81"/>
      <c r="L17" s="80"/>
      <c r="M17" s="81"/>
      <c r="N17" s="80"/>
      <c r="O17" s="81"/>
      <c r="P17" s="80"/>
      <c r="Q17" s="81"/>
      <c r="R17" s="80"/>
      <c r="S17" s="81"/>
      <c r="T17" s="80"/>
      <c r="U17" s="81"/>
      <c r="V17" s="80"/>
      <c r="W17" s="81"/>
      <c r="X17" s="80"/>
      <c r="Y17" s="81"/>
      <c r="Z17" s="80"/>
      <c r="AA17" s="81"/>
      <c r="AB17" s="80"/>
      <c r="AC17" s="81"/>
      <c r="AD17" s="80"/>
      <c r="AE17" s="81"/>
      <c r="AF17" s="80"/>
      <c r="AG17" s="81"/>
      <c r="AH17" s="80"/>
      <c r="AI17" s="81"/>
      <c r="AJ17" s="80"/>
      <c r="AK17" s="81"/>
      <c r="AL17" s="80"/>
      <c r="AM17" s="81"/>
      <c r="AN17" s="80"/>
      <c r="AO17" s="81"/>
      <c r="AP17" s="80"/>
      <c r="AQ17" s="81"/>
      <c r="AR17" s="80"/>
      <c r="AS17" s="81"/>
      <c r="AT17" s="80"/>
      <c r="AU17" s="81"/>
      <c r="AV17" s="80"/>
      <c r="AW17" s="81"/>
      <c r="AX17" s="82"/>
      <c r="BB17" s="51"/>
    </row>
    <row r="18" spans="1:54" s="72" customFormat="1" ht="13.5" thickBot="1">
      <c r="A18" s="96" t="s">
        <v>70</v>
      </c>
      <c r="B18" s="40" t="s">
        <v>71</v>
      </c>
      <c r="C18" s="41">
        <v>2</v>
      </c>
      <c r="D18" s="40" t="s">
        <v>72</v>
      </c>
      <c r="E18" s="99">
        <v>4.992</v>
      </c>
      <c r="F18" s="399">
        <v>4.952</v>
      </c>
      <c r="G18" s="400">
        <v>0.99198717948717952</v>
      </c>
      <c r="H18" s="399">
        <v>5.0325439999999997</v>
      </c>
      <c r="I18" s="400">
        <v>1.0081217948717949</v>
      </c>
      <c r="J18" s="399">
        <v>5.0149999999999997</v>
      </c>
      <c r="K18" s="400">
        <v>1.0046073717948718</v>
      </c>
      <c r="L18" s="399">
        <v>4.9950000000000001</v>
      </c>
      <c r="M18" s="400">
        <v>1.0006009615384615</v>
      </c>
      <c r="N18" s="399">
        <v>5.008</v>
      </c>
      <c r="O18" s="400">
        <v>1.0032051282051282</v>
      </c>
      <c r="P18" s="399">
        <v>4.99</v>
      </c>
      <c r="Q18" s="400">
        <v>0.99959935897435903</v>
      </c>
      <c r="R18" s="399">
        <v>4.99</v>
      </c>
      <c r="S18" s="400">
        <v>0.99959935897435903</v>
      </c>
      <c r="T18" s="399">
        <v>4.99</v>
      </c>
      <c r="U18" s="400">
        <v>0.99959935897435903</v>
      </c>
      <c r="V18" s="399">
        <v>4.891</v>
      </c>
      <c r="W18" s="400">
        <v>0.97976762820512819</v>
      </c>
      <c r="X18" s="399">
        <v>4.843</v>
      </c>
      <c r="Y18" s="400">
        <v>0.97015224358974361</v>
      </c>
      <c r="Z18" s="399">
        <v>4.7949999999999999</v>
      </c>
      <c r="AA18" s="400">
        <v>0.96053685897435892</v>
      </c>
      <c r="AB18" s="399">
        <v>4.7690000000000001</v>
      </c>
      <c r="AC18" s="400">
        <v>0.95532852564102566</v>
      </c>
      <c r="AD18" s="399">
        <v>4.5810000000000004</v>
      </c>
      <c r="AE18" s="400">
        <v>0.91766826923076927</v>
      </c>
      <c r="AF18" s="399">
        <v>4.0030000000000001</v>
      </c>
      <c r="AG18" s="400">
        <v>0.80188301282051289</v>
      </c>
      <c r="AH18" s="399">
        <v>3.7</v>
      </c>
      <c r="AI18" s="400">
        <v>0.74118589743589747</v>
      </c>
      <c r="AJ18" s="399">
        <v>3.5049999999999999</v>
      </c>
      <c r="AK18" s="400">
        <v>0.70212339743589747</v>
      </c>
      <c r="AL18" s="399">
        <v>3.3039999999999998</v>
      </c>
      <c r="AM18" s="400">
        <v>0.66185897435897434</v>
      </c>
      <c r="AN18" s="399">
        <v>2.94</v>
      </c>
      <c r="AO18" s="400">
        <v>0.58894230769230771</v>
      </c>
      <c r="AP18" s="399">
        <v>2.8450000000000002</v>
      </c>
      <c r="AQ18" s="400">
        <v>0.56991185897435903</v>
      </c>
      <c r="AR18" s="399">
        <v>2.8969999999999998</v>
      </c>
      <c r="AS18" s="400">
        <v>0.58032852564102555</v>
      </c>
      <c r="AT18" s="399">
        <v>2.8719999999999999</v>
      </c>
      <c r="AU18" s="400">
        <v>0.57532051282051277</v>
      </c>
      <c r="AV18" s="399">
        <v>3.0720000000000001</v>
      </c>
      <c r="AW18" s="400">
        <v>0.61538461538461542</v>
      </c>
      <c r="AX18" s="101" t="s">
        <v>73</v>
      </c>
      <c r="AY18" s="71"/>
      <c r="BB18" s="51"/>
    </row>
    <row r="19" spans="1:54" ht="25.5" customHeight="1" thickBot="1">
      <c r="A19" s="102"/>
      <c r="B19" s="102"/>
      <c r="C19" s="103"/>
      <c r="D19" s="104"/>
      <c r="E19" s="107"/>
      <c r="F19" s="80"/>
      <c r="G19" s="81"/>
      <c r="H19" s="80"/>
      <c r="I19" s="81"/>
      <c r="J19" s="80"/>
      <c r="K19" s="81"/>
      <c r="L19" s="80"/>
      <c r="M19" s="81"/>
      <c r="N19" s="80"/>
      <c r="O19" s="81"/>
      <c r="P19" s="80"/>
      <c r="Q19" s="81"/>
      <c r="R19" s="80"/>
      <c r="S19" s="81"/>
      <c r="T19" s="80"/>
      <c r="U19" s="81"/>
      <c r="V19" s="80"/>
      <c r="W19" s="81"/>
      <c r="X19" s="80"/>
      <c r="Y19" s="81"/>
      <c r="Z19" s="80"/>
      <c r="AA19" s="81"/>
      <c r="AB19" s="80"/>
      <c r="AC19" s="81"/>
      <c r="AD19" s="80"/>
      <c r="AE19" s="81"/>
      <c r="AF19" s="80"/>
      <c r="AG19" s="81"/>
      <c r="AH19" s="80"/>
      <c r="AI19" s="81"/>
      <c r="AJ19" s="80"/>
      <c r="AK19" s="81"/>
      <c r="AL19" s="80"/>
      <c r="AM19" s="81"/>
      <c r="AN19" s="80"/>
      <c r="AO19" s="81"/>
      <c r="AP19" s="80"/>
      <c r="AQ19" s="81"/>
      <c r="AR19" s="80"/>
      <c r="AS19" s="81"/>
      <c r="AT19" s="80"/>
      <c r="AU19" s="81"/>
      <c r="AV19" s="80"/>
      <c r="AW19" s="81"/>
      <c r="AX19" s="82"/>
      <c r="BB19" s="51"/>
    </row>
    <row r="20" spans="1:54">
      <c r="A20" s="40" t="s">
        <v>74</v>
      </c>
      <c r="B20" s="40" t="s">
        <v>75</v>
      </c>
      <c r="C20" s="41">
        <v>9</v>
      </c>
      <c r="D20" s="40" t="s">
        <v>76</v>
      </c>
      <c r="E20" s="112">
        <v>2</v>
      </c>
      <c r="F20" s="113">
        <v>0.51500000000000001</v>
      </c>
      <c r="G20" s="400">
        <v>0.25750000000000001</v>
      </c>
      <c r="H20" s="113">
        <v>0.68600000000000005</v>
      </c>
      <c r="I20" s="400">
        <v>0.34300000000000003</v>
      </c>
      <c r="J20" s="113">
        <v>0.86299999999999999</v>
      </c>
      <c r="K20" s="400">
        <v>0.43149999999999999</v>
      </c>
      <c r="L20" s="113">
        <v>0.94799999999999995</v>
      </c>
      <c r="M20" s="400">
        <v>0.47399999999999998</v>
      </c>
      <c r="N20" s="113">
        <v>1.0960000000000001</v>
      </c>
      <c r="O20" s="400">
        <v>0.54800000000000004</v>
      </c>
      <c r="P20" s="113">
        <v>1.0660000000000001</v>
      </c>
      <c r="Q20" s="400">
        <v>0.53300000000000003</v>
      </c>
      <c r="R20" s="113">
        <v>0.65600000000000003</v>
      </c>
      <c r="S20" s="400">
        <v>0.32800000000000001</v>
      </c>
      <c r="T20" s="113">
        <v>0.53800000000000003</v>
      </c>
      <c r="U20" s="400">
        <v>0.26900000000000002</v>
      </c>
      <c r="V20" s="113">
        <v>0.52100000000000002</v>
      </c>
      <c r="W20" s="400">
        <v>0.26050000000000001</v>
      </c>
      <c r="X20" s="113">
        <v>0.50900000000000001</v>
      </c>
      <c r="Y20" s="400">
        <v>0.2545</v>
      </c>
      <c r="Z20" s="113">
        <v>0.497</v>
      </c>
      <c r="AA20" s="400">
        <v>0.2485</v>
      </c>
      <c r="AB20" s="113">
        <v>0.47799999999999998</v>
      </c>
      <c r="AC20" s="400">
        <v>0.23899999999999999</v>
      </c>
      <c r="AD20" s="113">
        <v>0.46899999999999997</v>
      </c>
      <c r="AE20" s="400">
        <v>0.23449999999999999</v>
      </c>
      <c r="AF20" s="113">
        <v>0.58499999999999996</v>
      </c>
      <c r="AG20" s="400">
        <v>0.29249999999999998</v>
      </c>
      <c r="AH20" s="113">
        <v>0.441</v>
      </c>
      <c r="AI20" s="400">
        <v>0.2205</v>
      </c>
      <c r="AJ20" s="113">
        <v>0.44</v>
      </c>
      <c r="AK20" s="400">
        <v>0.22</v>
      </c>
      <c r="AL20" s="113">
        <v>0.42599999999999999</v>
      </c>
      <c r="AM20" s="400">
        <v>0.21299999999999999</v>
      </c>
      <c r="AN20" s="113">
        <v>0.41</v>
      </c>
      <c r="AO20" s="400">
        <v>0.20499999999999999</v>
      </c>
      <c r="AP20" s="113">
        <v>0.40500000000000003</v>
      </c>
      <c r="AQ20" s="400">
        <v>0.20250000000000001</v>
      </c>
      <c r="AR20" s="113">
        <v>0.40500000000000003</v>
      </c>
      <c r="AS20" s="400">
        <v>0.20250000000000001</v>
      </c>
      <c r="AT20" s="113">
        <v>0.40400000000000003</v>
      </c>
      <c r="AU20" s="400">
        <v>0.20200000000000001</v>
      </c>
      <c r="AV20" s="113">
        <v>0.46100000000000002</v>
      </c>
      <c r="AW20" s="400">
        <v>0.23050000000000001</v>
      </c>
      <c r="AX20" s="38" t="s">
        <v>77</v>
      </c>
      <c r="BB20" s="51"/>
    </row>
    <row r="21" spans="1:54" ht="12" customHeight="1">
      <c r="A21" s="40" t="s">
        <v>74</v>
      </c>
      <c r="B21" s="40" t="s">
        <v>78</v>
      </c>
      <c r="C21" s="41">
        <v>23</v>
      </c>
      <c r="D21" s="40" t="s">
        <v>79</v>
      </c>
      <c r="E21" s="115">
        <v>3.41</v>
      </c>
      <c r="F21" s="397">
        <v>3.2749999999999999</v>
      </c>
      <c r="G21" s="400">
        <v>0.96041055718475066</v>
      </c>
      <c r="H21" s="397">
        <v>3.41</v>
      </c>
      <c r="I21" s="400">
        <v>1</v>
      </c>
      <c r="J21" s="397">
        <v>3.41</v>
      </c>
      <c r="K21" s="400">
        <v>1</v>
      </c>
      <c r="L21" s="397">
        <v>3.41</v>
      </c>
      <c r="M21" s="400">
        <v>1</v>
      </c>
      <c r="N21" s="397">
        <v>3.41</v>
      </c>
      <c r="O21" s="400">
        <v>1</v>
      </c>
      <c r="P21" s="397">
        <v>3.41</v>
      </c>
      <c r="Q21" s="400">
        <v>1</v>
      </c>
      <c r="R21" s="397">
        <v>3.36</v>
      </c>
      <c r="S21" s="400">
        <v>0.98533724340175943</v>
      </c>
      <c r="T21" s="397">
        <v>3.3370000000000002</v>
      </c>
      <c r="U21" s="400">
        <v>0.97859237536656896</v>
      </c>
      <c r="V21" s="397">
        <v>3.0910000000000002</v>
      </c>
      <c r="W21" s="400">
        <v>0.90645161290322585</v>
      </c>
      <c r="X21" s="397">
        <v>2.9529999999999998</v>
      </c>
      <c r="Y21" s="400">
        <v>0.86598240469208199</v>
      </c>
      <c r="Z21" s="397">
        <v>2.5190000000000001</v>
      </c>
      <c r="AA21" s="400">
        <v>0.73870967741935489</v>
      </c>
      <c r="AB21" s="397">
        <v>2.2690000000000001</v>
      </c>
      <c r="AC21" s="400">
        <v>0.6653958944281525</v>
      </c>
      <c r="AD21" s="397">
        <v>1.8220000000000001</v>
      </c>
      <c r="AE21" s="400">
        <v>0.53431085043988269</v>
      </c>
      <c r="AF21" s="397">
        <v>1.444</v>
      </c>
      <c r="AG21" s="400">
        <v>0.4234604105571847</v>
      </c>
      <c r="AH21" s="344">
        <v>1.3</v>
      </c>
      <c r="AI21" s="400">
        <v>0.38123167155425219</v>
      </c>
      <c r="AJ21" s="397">
        <v>1.2809999999999999</v>
      </c>
      <c r="AK21" s="400">
        <v>0.37565982404692078</v>
      </c>
      <c r="AL21" s="397">
        <v>1.2549999999999999</v>
      </c>
      <c r="AM21" s="400">
        <v>0.36803519061583573</v>
      </c>
      <c r="AN21" s="397">
        <v>1.2470000000000001</v>
      </c>
      <c r="AO21" s="400">
        <v>0.36568914956011733</v>
      </c>
      <c r="AP21" s="397">
        <v>1.194</v>
      </c>
      <c r="AQ21" s="400">
        <v>0.35014662756598236</v>
      </c>
      <c r="AR21" s="397">
        <v>1.17</v>
      </c>
      <c r="AS21" s="400">
        <v>0.34310850439882695</v>
      </c>
      <c r="AT21" s="397">
        <v>1.2849999999999999</v>
      </c>
      <c r="AU21" s="400">
        <v>0.37683284457478</v>
      </c>
      <c r="AV21" s="397">
        <v>1.57</v>
      </c>
      <c r="AW21" s="400">
        <v>0.46041055718475071</v>
      </c>
      <c r="AX21" s="38" t="s">
        <v>44</v>
      </c>
      <c r="BB21" s="51"/>
    </row>
    <row r="22" spans="1:54">
      <c r="A22" s="40" t="s">
        <v>74</v>
      </c>
      <c r="B22" s="40" t="s">
        <v>80</v>
      </c>
      <c r="C22" s="41">
        <v>13</v>
      </c>
      <c r="D22" s="40" t="s">
        <v>81</v>
      </c>
      <c r="E22" s="115">
        <v>2.1</v>
      </c>
      <c r="F22" s="397">
        <v>1.069</v>
      </c>
      <c r="G22" s="400">
        <v>0.50904761904761897</v>
      </c>
      <c r="H22" s="397">
        <v>1.1399999999999999</v>
      </c>
      <c r="I22" s="400">
        <v>0.54285714285714282</v>
      </c>
      <c r="J22" s="397">
        <v>1.5720000000000001</v>
      </c>
      <c r="K22" s="400">
        <v>0.74857142857142855</v>
      </c>
      <c r="L22" s="397">
        <v>1.319</v>
      </c>
      <c r="M22" s="400">
        <v>0.62809523809523804</v>
      </c>
      <c r="N22" s="397">
        <v>1.425</v>
      </c>
      <c r="O22" s="400">
        <v>0.6785714285714286</v>
      </c>
      <c r="P22" s="397">
        <v>1.68</v>
      </c>
      <c r="Q22" s="400">
        <v>0.79999999999999993</v>
      </c>
      <c r="R22" s="397">
        <v>1.79</v>
      </c>
      <c r="S22" s="400">
        <v>0.85238095238095235</v>
      </c>
      <c r="T22" s="397">
        <v>1.8029999999999999</v>
      </c>
      <c r="U22" s="400">
        <v>0.85857142857142854</v>
      </c>
      <c r="V22" s="397">
        <v>1.74</v>
      </c>
      <c r="W22" s="400">
        <v>0.82857142857142851</v>
      </c>
      <c r="X22" s="397">
        <v>1.6759999999999999</v>
      </c>
      <c r="Y22" s="400">
        <v>0.79809523809523808</v>
      </c>
      <c r="Z22" s="397">
        <v>1.615</v>
      </c>
      <c r="AA22" s="400">
        <v>0.76904761904761898</v>
      </c>
      <c r="AB22" s="397">
        <v>1.59</v>
      </c>
      <c r="AC22" s="400">
        <v>0.75714285714285712</v>
      </c>
      <c r="AD22" s="397">
        <v>1.33</v>
      </c>
      <c r="AE22" s="400">
        <v>0.6333333333333333</v>
      </c>
      <c r="AF22" s="397">
        <v>1.087</v>
      </c>
      <c r="AG22" s="400">
        <v>0.51761904761904753</v>
      </c>
      <c r="AH22" s="397">
        <v>1.01</v>
      </c>
      <c r="AI22" s="400">
        <v>0.48095238095238091</v>
      </c>
      <c r="AJ22" s="397">
        <v>1</v>
      </c>
      <c r="AK22" s="400">
        <v>0.47619047619047616</v>
      </c>
      <c r="AL22" s="397">
        <v>0.98499999999999999</v>
      </c>
      <c r="AM22" s="400">
        <v>0.46904761904761905</v>
      </c>
      <c r="AN22" s="397">
        <v>0.97199999999999998</v>
      </c>
      <c r="AO22" s="400">
        <v>0.4628571428571428</v>
      </c>
      <c r="AP22" s="397">
        <v>0.96</v>
      </c>
      <c r="AQ22" s="400">
        <v>0.45714285714285713</v>
      </c>
      <c r="AR22" s="397">
        <v>0.89</v>
      </c>
      <c r="AS22" s="400">
        <v>0.4238095238095238</v>
      </c>
      <c r="AT22" s="397">
        <v>0.88200000000000001</v>
      </c>
      <c r="AU22" s="400">
        <v>0.42</v>
      </c>
      <c r="AV22" s="397">
        <v>0.9</v>
      </c>
      <c r="AW22" s="400">
        <v>0.42857142857142855</v>
      </c>
      <c r="AX22" s="116" t="s">
        <v>82</v>
      </c>
    </row>
    <row r="23" spans="1:54">
      <c r="A23" s="40" t="s">
        <v>74</v>
      </c>
      <c r="B23" s="40" t="s">
        <v>83</v>
      </c>
      <c r="C23" s="41">
        <v>14</v>
      </c>
      <c r="D23" s="40" t="s">
        <v>84</v>
      </c>
      <c r="E23" s="115">
        <v>4.93</v>
      </c>
      <c r="F23" s="397">
        <v>4.93</v>
      </c>
      <c r="G23" s="400">
        <v>1</v>
      </c>
      <c r="H23" s="397">
        <v>4.93</v>
      </c>
      <c r="I23" s="400">
        <v>1</v>
      </c>
      <c r="J23" s="397">
        <v>4.93</v>
      </c>
      <c r="K23" s="400">
        <v>1</v>
      </c>
      <c r="L23" s="397">
        <v>4.93</v>
      </c>
      <c r="M23" s="400">
        <v>1</v>
      </c>
      <c r="N23" s="397">
        <v>4.93</v>
      </c>
      <c r="O23" s="400">
        <v>1</v>
      </c>
      <c r="P23" s="397">
        <v>4.93</v>
      </c>
      <c r="Q23" s="400">
        <v>1</v>
      </c>
      <c r="R23" s="397">
        <v>4.93</v>
      </c>
      <c r="S23" s="400">
        <v>1</v>
      </c>
      <c r="T23" s="397">
        <v>4.93</v>
      </c>
      <c r="U23" s="400">
        <v>1</v>
      </c>
      <c r="V23" s="397">
        <v>4.91</v>
      </c>
      <c r="W23" s="400">
        <v>0.99594320486815424</v>
      </c>
      <c r="X23" s="397">
        <v>4.88</v>
      </c>
      <c r="Y23" s="400">
        <v>0.98985801217038538</v>
      </c>
      <c r="Z23" s="397">
        <v>4.8099999999999996</v>
      </c>
      <c r="AA23" s="400">
        <v>0.97565922920892489</v>
      </c>
      <c r="AB23" s="397">
        <v>4.45</v>
      </c>
      <c r="AC23" s="400">
        <v>0.90263691683569991</v>
      </c>
      <c r="AD23" s="397">
        <v>3.55</v>
      </c>
      <c r="AE23" s="400">
        <v>0.72008113590263689</v>
      </c>
      <c r="AF23" s="397">
        <v>2.95</v>
      </c>
      <c r="AG23" s="400">
        <v>0.5983772819472617</v>
      </c>
      <c r="AH23" s="344">
        <v>2.99</v>
      </c>
      <c r="AI23" s="400">
        <v>0.60649087221095344</v>
      </c>
      <c r="AJ23" s="397">
        <v>3</v>
      </c>
      <c r="AK23" s="400">
        <v>0.60851926977687631</v>
      </c>
      <c r="AL23" s="397">
        <v>2.87</v>
      </c>
      <c r="AM23" s="400">
        <v>0.58215010141987833</v>
      </c>
      <c r="AN23" s="397">
        <v>2.86</v>
      </c>
      <c r="AO23" s="400">
        <v>0.58012170385395534</v>
      </c>
      <c r="AP23" s="344">
        <v>2.35</v>
      </c>
      <c r="AQ23" s="400">
        <v>0.47667342799188644</v>
      </c>
      <c r="AR23" s="397">
        <v>2.13</v>
      </c>
      <c r="AS23" s="400">
        <v>0.43204868154158216</v>
      </c>
      <c r="AT23" s="397">
        <v>1.86</v>
      </c>
      <c r="AU23" s="400">
        <v>0.37728194726166331</v>
      </c>
      <c r="AV23" s="397">
        <v>1.37</v>
      </c>
      <c r="AW23" s="400">
        <v>0.27789046653144017</v>
      </c>
      <c r="AX23" s="38" t="s">
        <v>85</v>
      </c>
    </row>
    <row r="24" spans="1:54">
      <c r="A24" s="40" t="s">
        <v>74</v>
      </c>
      <c r="B24" s="40" t="s">
        <v>86</v>
      </c>
      <c r="C24" s="41">
        <v>42</v>
      </c>
      <c r="D24" s="40" t="s">
        <v>87</v>
      </c>
      <c r="E24" s="115">
        <v>44.6</v>
      </c>
      <c r="F24" s="397">
        <v>25.209</v>
      </c>
      <c r="G24" s="400">
        <v>0.5652242152466368</v>
      </c>
      <c r="H24" s="397">
        <v>28.998000000000001</v>
      </c>
      <c r="I24" s="400">
        <v>0.65017937219730937</v>
      </c>
      <c r="J24" s="397">
        <v>31.960999999999999</v>
      </c>
      <c r="K24" s="400">
        <v>0.71661434977578464</v>
      </c>
      <c r="L24" s="397">
        <v>35.594000000000001</v>
      </c>
      <c r="M24" s="400">
        <v>0.79807174887892374</v>
      </c>
      <c r="N24" s="397">
        <v>41.014000000000003</v>
      </c>
      <c r="O24" s="400">
        <v>0.91959641255605384</v>
      </c>
      <c r="P24" s="397">
        <v>43.356999999999999</v>
      </c>
      <c r="Q24" s="400">
        <v>0.97213004484304932</v>
      </c>
      <c r="R24" s="397">
        <v>43.215000000000003</v>
      </c>
      <c r="S24" s="400">
        <v>0.96894618834080726</v>
      </c>
      <c r="T24" s="397">
        <v>42.292000000000002</v>
      </c>
      <c r="U24" s="400">
        <v>0.94825112107623322</v>
      </c>
      <c r="V24" s="397">
        <v>41.405000000000001</v>
      </c>
      <c r="W24" s="400">
        <v>0.92836322869955157</v>
      </c>
      <c r="X24" s="397">
        <v>38.423000000000002</v>
      </c>
      <c r="Y24" s="400">
        <v>0.8615022421524664</v>
      </c>
      <c r="Z24" s="397">
        <v>37.146999999999998</v>
      </c>
      <c r="AA24" s="400">
        <v>0.83289237668161431</v>
      </c>
      <c r="AB24" s="397">
        <v>34.148000000000003</v>
      </c>
      <c r="AC24" s="400">
        <v>0.76565022421524664</v>
      </c>
      <c r="AD24" s="397">
        <v>32.279000000000003</v>
      </c>
      <c r="AE24" s="400">
        <v>0.72374439461883411</v>
      </c>
      <c r="AF24" s="397">
        <v>30.445</v>
      </c>
      <c r="AG24" s="400">
        <v>0.68262331838565016</v>
      </c>
      <c r="AH24" s="397">
        <v>28.882000000000001</v>
      </c>
      <c r="AI24" s="400">
        <v>0.64757847533632285</v>
      </c>
      <c r="AJ24" s="397">
        <v>27.291</v>
      </c>
      <c r="AK24" s="400">
        <v>0.6119058295964126</v>
      </c>
      <c r="AL24" s="397">
        <v>26.25</v>
      </c>
      <c r="AM24" s="400">
        <v>0.58856502242152464</v>
      </c>
      <c r="AN24" s="344">
        <v>25.15</v>
      </c>
      <c r="AO24" s="400">
        <v>0.56390134529147973</v>
      </c>
      <c r="AP24" s="397">
        <v>23.396000000000001</v>
      </c>
      <c r="AQ24" s="400">
        <v>0.52457399103139013</v>
      </c>
      <c r="AR24" s="397">
        <v>22.652000000000001</v>
      </c>
      <c r="AS24" s="400">
        <v>0.50789237668161435</v>
      </c>
      <c r="AT24" s="397">
        <v>22.355</v>
      </c>
      <c r="AU24" s="400">
        <v>0.50123318385650228</v>
      </c>
      <c r="AV24" s="397">
        <v>23.667999999999999</v>
      </c>
      <c r="AW24" s="400">
        <v>0.53067264573991024</v>
      </c>
      <c r="AX24" s="101" t="s">
        <v>88</v>
      </c>
      <c r="AY24" s="117"/>
    </row>
    <row r="25" spans="1:54">
      <c r="A25" s="40" t="s">
        <v>74</v>
      </c>
      <c r="B25" s="40" t="s">
        <v>89</v>
      </c>
      <c r="C25" s="41">
        <v>30</v>
      </c>
      <c r="D25" s="40" t="s">
        <v>81</v>
      </c>
      <c r="E25" s="115">
        <v>4.0999999999999996</v>
      </c>
      <c r="F25" s="397">
        <v>3.1</v>
      </c>
      <c r="G25" s="400">
        <v>0.75609756097560987</v>
      </c>
      <c r="H25" s="397">
        <v>3.49</v>
      </c>
      <c r="I25" s="400">
        <v>0.85121951219512204</v>
      </c>
      <c r="J25" s="397">
        <v>3.536</v>
      </c>
      <c r="K25" s="400">
        <v>0.862439024390244</v>
      </c>
      <c r="L25" s="397">
        <v>3.504</v>
      </c>
      <c r="M25" s="400">
        <v>0.85463414634146351</v>
      </c>
      <c r="N25" s="397">
        <v>3.9260000000000002</v>
      </c>
      <c r="O25" s="400">
        <v>0.95756097560975617</v>
      </c>
      <c r="P25" s="397">
        <v>3.9260000000000002</v>
      </c>
      <c r="Q25" s="400">
        <v>0.95756097560975617</v>
      </c>
      <c r="R25" s="397">
        <v>3.9260000000000002</v>
      </c>
      <c r="S25" s="400">
        <v>0.95756097560975617</v>
      </c>
      <c r="T25" s="397">
        <v>3.9249999999999998</v>
      </c>
      <c r="U25" s="400">
        <v>0.95731707317073178</v>
      </c>
      <c r="V25" s="397">
        <v>3.609</v>
      </c>
      <c r="W25" s="400">
        <v>0.88024390243902451</v>
      </c>
      <c r="X25" s="397">
        <v>3.2919999999999998</v>
      </c>
      <c r="Y25" s="400">
        <v>0.80292682926829273</v>
      </c>
      <c r="Z25" s="397">
        <v>2.968</v>
      </c>
      <c r="AA25" s="400">
        <v>0.72390243902439033</v>
      </c>
      <c r="AB25" s="397">
        <v>2.4119999999999999</v>
      </c>
      <c r="AC25" s="400">
        <v>0.58829268292682935</v>
      </c>
      <c r="AD25" s="397">
        <v>2.0569999999999999</v>
      </c>
      <c r="AE25" s="400">
        <v>0.50170731707317073</v>
      </c>
      <c r="AF25" s="397">
        <v>1.179</v>
      </c>
      <c r="AG25" s="400">
        <v>0.28756097560975613</v>
      </c>
      <c r="AH25" s="397">
        <v>1.177</v>
      </c>
      <c r="AI25" s="400">
        <v>0.28707317073170735</v>
      </c>
      <c r="AJ25" s="397">
        <v>1.1759999999999999</v>
      </c>
      <c r="AK25" s="400">
        <v>0.28682926829268296</v>
      </c>
      <c r="AL25" s="397">
        <v>1.1759999999999999</v>
      </c>
      <c r="AM25" s="400">
        <v>0.28682926829268296</v>
      </c>
      <c r="AN25" s="397">
        <v>1.1759999999999999</v>
      </c>
      <c r="AO25" s="400">
        <v>0.28682926829268296</v>
      </c>
      <c r="AP25" s="397">
        <v>1.6</v>
      </c>
      <c r="AQ25" s="400">
        <v>0.39024390243902446</v>
      </c>
      <c r="AR25" s="397">
        <v>1.22</v>
      </c>
      <c r="AS25" s="400">
        <v>0.29756097560975614</v>
      </c>
      <c r="AT25" s="397">
        <v>1.2090000000000001</v>
      </c>
      <c r="AU25" s="400">
        <v>0.29487804878048784</v>
      </c>
      <c r="AV25" s="118">
        <v>1.34</v>
      </c>
      <c r="AW25" s="400">
        <v>0.326829268292683</v>
      </c>
      <c r="AX25" s="116" t="s">
        <v>82</v>
      </c>
    </row>
    <row r="26" spans="1:54">
      <c r="A26" s="40" t="s">
        <v>74</v>
      </c>
      <c r="B26" s="40" t="s">
        <v>90</v>
      </c>
      <c r="C26" s="41">
        <v>11</v>
      </c>
      <c r="D26" s="40" t="s">
        <v>76</v>
      </c>
      <c r="E26" s="115">
        <v>1.87</v>
      </c>
      <c r="F26" s="397">
        <v>1.86</v>
      </c>
      <c r="G26" s="400">
        <v>0.99465240641711228</v>
      </c>
      <c r="H26" s="397">
        <v>1.87</v>
      </c>
      <c r="I26" s="400">
        <v>1</v>
      </c>
      <c r="J26" s="397">
        <v>1.857</v>
      </c>
      <c r="K26" s="400">
        <v>0.99304812834224587</v>
      </c>
      <c r="L26" s="397">
        <v>1.845</v>
      </c>
      <c r="M26" s="400">
        <v>0.9866310160427807</v>
      </c>
      <c r="N26" s="397">
        <v>1.87</v>
      </c>
      <c r="O26" s="400">
        <v>1</v>
      </c>
      <c r="P26" s="397">
        <v>1.853</v>
      </c>
      <c r="Q26" s="400">
        <v>0.99090909090909085</v>
      </c>
      <c r="R26" s="397">
        <v>1.853</v>
      </c>
      <c r="S26" s="400">
        <v>0.99090909090909085</v>
      </c>
      <c r="T26" s="397">
        <v>1.845</v>
      </c>
      <c r="U26" s="400">
        <v>0.9866310160427807</v>
      </c>
      <c r="V26" s="397">
        <v>1.8160000000000001</v>
      </c>
      <c r="W26" s="400">
        <v>0.97112299465240637</v>
      </c>
      <c r="X26" s="397">
        <v>1.8</v>
      </c>
      <c r="Y26" s="400">
        <v>0.96256684491978606</v>
      </c>
      <c r="Z26" s="397">
        <v>1.74</v>
      </c>
      <c r="AA26" s="400">
        <v>0.93048128342245984</v>
      </c>
      <c r="AB26" s="397">
        <v>1.6</v>
      </c>
      <c r="AC26" s="400">
        <v>0.85561497326203206</v>
      </c>
      <c r="AD26" s="397">
        <v>1.6</v>
      </c>
      <c r="AE26" s="400">
        <v>0.85561497326203206</v>
      </c>
      <c r="AF26" s="397">
        <v>1.3879999999999999</v>
      </c>
      <c r="AG26" s="400">
        <v>0.74224598930481278</v>
      </c>
      <c r="AH26" s="397">
        <v>1.3029999999999999</v>
      </c>
      <c r="AI26" s="400">
        <v>0.69679144385026726</v>
      </c>
      <c r="AJ26" s="397">
        <v>1.31</v>
      </c>
      <c r="AK26" s="400">
        <v>0.70053475935828879</v>
      </c>
      <c r="AL26" s="397">
        <v>1.29</v>
      </c>
      <c r="AM26" s="400">
        <v>0.68983957219251335</v>
      </c>
      <c r="AN26" s="397">
        <v>1.23</v>
      </c>
      <c r="AO26" s="400">
        <v>0.65775401069518713</v>
      </c>
      <c r="AP26" s="397">
        <v>1.1919999999999999</v>
      </c>
      <c r="AQ26" s="400">
        <v>0.63743315508021381</v>
      </c>
      <c r="AR26" s="397">
        <v>1.1040000000000001</v>
      </c>
      <c r="AS26" s="400">
        <v>0.5903743315508021</v>
      </c>
      <c r="AT26" s="397">
        <v>1.1020000000000001</v>
      </c>
      <c r="AU26" s="400">
        <v>0.58930481283422465</v>
      </c>
      <c r="AV26" s="397">
        <v>1.2170000000000001</v>
      </c>
      <c r="AW26" s="400">
        <v>0.65080213903743311</v>
      </c>
      <c r="AX26" s="38" t="s">
        <v>77</v>
      </c>
    </row>
    <row r="27" spans="1:54">
      <c r="A27" s="40" t="s">
        <v>74</v>
      </c>
      <c r="B27" s="40" t="s">
        <v>91</v>
      </c>
      <c r="C27" s="41">
        <v>24</v>
      </c>
      <c r="D27" s="40" t="s">
        <v>79</v>
      </c>
      <c r="E27" s="115">
        <v>8</v>
      </c>
      <c r="F27" s="397">
        <v>7.75</v>
      </c>
      <c r="G27" s="400">
        <v>0.96875</v>
      </c>
      <c r="H27" s="397">
        <v>8</v>
      </c>
      <c r="I27" s="400">
        <v>1</v>
      </c>
      <c r="J27" s="397">
        <v>8</v>
      </c>
      <c r="K27" s="400">
        <v>1</v>
      </c>
      <c r="L27" s="397">
        <v>8</v>
      </c>
      <c r="M27" s="400">
        <v>1</v>
      </c>
      <c r="N27" s="397">
        <v>8</v>
      </c>
      <c r="O27" s="400">
        <v>1</v>
      </c>
      <c r="P27" s="397">
        <v>7.94</v>
      </c>
      <c r="Q27" s="400">
        <v>0.99250000000000005</v>
      </c>
      <c r="R27" s="397">
        <v>8</v>
      </c>
      <c r="S27" s="400">
        <v>1</v>
      </c>
      <c r="T27" s="397">
        <v>7.9020000000000001</v>
      </c>
      <c r="U27" s="400">
        <v>0.98775000000000002</v>
      </c>
      <c r="V27" s="397">
        <v>7.6589999999999998</v>
      </c>
      <c r="W27" s="400">
        <v>0.95737499999999998</v>
      </c>
      <c r="X27" s="397">
        <v>7.1669999999999998</v>
      </c>
      <c r="Y27" s="400">
        <v>0.89587499999999998</v>
      </c>
      <c r="Z27" s="397">
        <v>6.0330000000000004</v>
      </c>
      <c r="AA27" s="400">
        <v>0.75412500000000005</v>
      </c>
      <c r="AB27" s="397">
        <v>5.61</v>
      </c>
      <c r="AC27" s="400">
        <v>0.70125000000000004</v>
      </c>
      <c r="AD27" s="397">
        <v>4.6390000000000002</v>
      </c>
      <c r="AE27" s="400">
        <v>0.57987500000000003</v>
      </c>
      <c r="AF27" s="397">
        <v>3.722</v>
      </c>
      <c r="AG27" s="400">
        <v>0.46525</v>
      </c>
      <c r="AH27" s="397">
        <v>3.63</v>
      </c>
      <c r="AI27" s="400">
        <v>0.45374999999999999</v>
      </c>
      <c r="AJ27" s="397">
        <v>3.617</v>
      </c>
      <c r="AK27" s="400">
        <v>0.452125</v>
      </c>
      <c r="AL27" s="397">
        <v>3.5739999999999998</v>
      </c>
      <c r="AM27" s="400">
        <v>0.44674999999999998</v>
      </c>
      <c r="AN27" s="397">
        <v>3.5470000000000002</v>
      </c>
      <c r="AO27" s="400">
        <v>0.44337500000000002</v>
      </c>
      <c r="AP27" s="397">
        <v>3.4169999999999998</v>
      </c>
      <c r="AQ27" s="400">
        <v>0.42712499999999998</v>
      </c>
      <c r="AR27" s="397">
        <v>3.339</v>
      </c>
      <c r="AS27" s="400">
        <v>0.417375</v>
      </c>
      <c r="AT27" s="397">
        <v>3.4649999999999999</v>
      </c>
      <c r="AU27" s="400">
        <v>0.43312499999999998</v>
      </c>
      <c r="AV27" s="397">
        <v>4.1680000000000001</v>
      </c>
      <c r="AW27" s="400">
        <v>0.52100000000000002</v>
      </c>
      <c r="AX27" s="38" t="s">
        <v>44</v>
      </c>
    </row>
    <row r="28" spans="1:54">
      <c r="A28" s="40" t="s">
        <v>74</v>
      </c>
      <c r="B28" s="40" t="s">
        <v>92</v>
      </c>
      <c r="C28" s="41">
        <v>12</v>
      </c>
      <c r="D28" s="40" t="s">
        <v>93</v>
      </c>
      <c r="E28" s="115">
        <v>4</v>
      </c>
      <c r="F28" s="397">
        <v>3.59</v>
      </c>
      <c r="G28" s="400">
        <v>0.89749999999999996</v>
      </c>
      <c r="H28" s="397">
        <v>4</v>
      </c>
      <c r="I28" s="400">
        <v>1</v>
      </c>
      <c r="J28" s="397">
        <v>4.05</v>
      </c>
      <c r="K28" s="400">
        <v>1.0125</v>
      </c>
      <c r="L28" s="397">
        <v>4.0529999999999999</v>
      </c>
      <c r="M28" s="400">
        <v>1.01325</v>
      </c>
      <c r="N28" s="397">
        <v>4.05</v>
      </c>
      <c r="O28" s="400">
        <v>1.0125</v>
      </c>
      <c r="P28" s="397">
        <v>4.03</v>
      </c>
      <c r="Q28" s="400">
        <v>1.0075000000000001</v>
      </c>
      <c r="R28" s="397">
        <v>4</v>
      </c>
      <c r="S28" s="400">
        <v>1</v>
      </c>
      <c r="T28" s="397">
        <v>3.9</v>
      </c>
      <c r="U28" s="400">
        <v>0.97499999999999998</v>
      </c>
      <c r="V28" s="397">
        <v>3.7</v>
      </c>
      <c r="W28" s="400">
        <v>0.92500000000000004</v>
      </c>
      <c r="X28" s="397">
        <v>3.14</v>
      </c>
      <c r="Y28" s="400">
        <v>0.78500000000000003</v>
      </c>
      <c r="Z28" s="397">
        <v>2.76</v>
      </c>
      <c r="AA28" s="400">
        <v>0.69</v>
      </c>
      <c r="AB28" s="397">
        <v>2.29</v>
      </c>
      <c r="AC28" s="400">
        <v>0.57250000000000001</v>
      </c>
      <c r="AD28" s="397">
        <v>1.96</v>
      </c>
      <c r="AE28" s="400">
        <v>0.49</v>
      </c>
      <c r="AF28" s="397">
        <v>1.772</v>
      </c>
      <c r="AG28" s="400">
        <v>0.443</v>
      </c>
      <c r="AH28" s="397">
        <v>1.74</v>
      </c>
      <c r="AI28" s="400">
        <v>0.435</v>
      </c>
      <c r="AJ28" s="397">
        <v>1.746</v>
      </c>
      <c r="AK28" s="400">
        <v>0.4365</v>
      </c>
      <c r="AL28" s="397">
        <v>1.73</v>
      </c>
      <c r="AM28" s="400">
        <v>0.4325</v>
      </c>
      <c r="AN28" s="397">
        <v>1.72</v>
      </c>
      <c r="AO28" s="400">
        <v>0.43</v>
      </c>
      <c r="AP28" s="397">
        <v>1.69</v>
      </c>
      <c r="AQ28" s="400">
        <v>0.42249999999999999</v>
      </c>
      <c r="AR28" s="397">
        <v>1.68</v>
      </c>
      <c r="AS28" s="400">
        <v>0.42</v>
      </c>
      <c r="AT28" s="397">
        <v>1.68</v>
      </c>
      <c r="AU28" s="400">
        <v>0.42</v>
      </c>
      <c r="AV28" s="397">
        <v>1.8</v>
      </c>
      <c r="AW28" s="400">
        <v>0.45</v>
      </c>
      <c r="AX28" s="38" t="s">
        <v>94</v>
      </c>
      <c r="AY28" s="119"/>
    </row>
    <row r="29" spans="1:54">
      <c r="A29" s="40" t="s">
        <v>74</v>
      </c>
      <c r="B29" s="40" t="s">
        <v>95</v>
      </c>
      <c r="C29" s="41">
        <v>38</v>
      </c>
      <c r="D29" s="40" t="s">
        <v>96</v>
      </c>
      <c r="E29" s="115">
        <v>60.57</v>
      </c>
      <c r="F29" s="344">
        <v>35.880000000000003</v>
      </c>
      <c r="G29" s="400">
        <v>0.59237246161466073</v>
      </c>
      <c r="H29" s="372">
        <v>41.54</v>
      </c>
      <c r="I29" s="400">
        <v>0.68581806174673932</v>
      </c>
      <c r="J29" s="372">
        <v>43.34</v>
      </c>
      <c r="K29" s="400">
        <v>0.7155357437675417</v>
      </c>
      <c r="L29" s="372">
        <v>49.22</v>
      </c>
      <c r="M29" s="400">
        <v>0.81261350503549612</v>
      </c>
      <c r="N29" s="372">
        <v>53.54</v>
      </c>
      <c r="O29" s="400">
        <v>0.88393594188542179</v>
      </c>
      <c r="P29" s="372">
        <v>56.69</v>
      </c>
      <c r="Q29" s="400">
        <v>0.93594188542182599</v>
      </c>
      <c r="R29" s="372">
        <v>57.24</v>
      </c>
      <c r="S29" s="400">
        <v>0.94502228826151558</v>
      </c>
      <c r="T29" s="372">
        <v>57.02</v>
      </c>
      <c r="U29" s="400">
        <v>0.94139012712563985</v>
      </c>
      <c r="V29" s="372">
        <v>54.54</v>
      </c>
      <c r="W29" s="400">
        <v>0.90044576523031206</v>
      </c>
      <c r="X29" s="372">
        <v>50.59</v>
      </c>
      <c r="Y29" s="400">
        <v>0.83523196301799574</v>
      </c>
      <c r="Z29" s="372">
        <v>41.64</v>
      </c>
      <c r="AA29" s="400">
        <v>0.68746904408122833</v>
      </c>
      <c r="AB29" s="372">
        <v>42.79</v>
      </c>
      <c r="AC29" s="400">
        <v>0.706455340927852</v>
      </c>
      <c r="AD29" s="372">
        <v>37.96</v>
      </c>
      <c r="AE29" s="400">
        <v>0.62671289417203235</v>
      </c>
      <c r="AF29" s="372">
        <v>32.94</v>
      </c>
      <c r="AG29" s="400">
        <v>0.54383358098068346</v>
      </c>
      <c r="AH29" s="344">
        <v>27.4</v>
      </c>
      <c r="AI29" s="400">
        <v>0.45236915964999169</v>
      </c>
      <c r="AJ29" s="372">
        <v>29.18</v>
      </c>
      <c r="AK29" s="400">
        <v>0.48175664520389633</v>
      </c>
      <c r="AL29" s="372">
        <v>27.46</v>
      </c>
      <c r="AM29" s="400">
        <v>0.45335974905068516</v>
      </c>
      <c r="AN29" s="372">
        <v>25.42</v>
      </c>
      <c r="AO29" s="400">
        <v>0.41967970942710914</v>
      </c>
      <c r="AP29" s="344">
        <v>23.42</v>
      </c>
      <c r="AQ29" s="400">
        <v>0.38666006273732872</v>
      </c>
      <c r="AR29" s="372">
        <v>21.06</v>
      </c>
      <c r="AS29" s="400">
        <v>0.3476968796433878</v>
      </c>
      <c r="AT29" s="372">
        <v>18.96</v>
      </c>
      <c r="AU29" s="400">
        <v>0.31302625061911837</v>
      </c>
      <c r="AV29" s="372">
        <v>19.43</v>
      </c>
      <c r="AW29" s="400">
        <v>0.32078586759121674</v>
      </c>
      <c r="AX29" s="101" t="s">
        <v>97</v>
      </c>
    </row>
    <row r="30" spans="1:54">
      <c r="A30" s="40" t="s">
        <v>74</v>
      </c>
      <c r="B30" s="40" t="s">
        <v>98</v>
      </c>
      <c r="C30" s="41">
        <v>34</v>
      </c>
      <c r="D30" s="40" t="s">
        <v>81</v>
      </c>
      <c r="E30" s="115">
        <v>2.1</v>
      </c>
      <c r="F30" s="397">
        <v>1.4910000000000001</v>
      </c>
      <c r="G30" s="400">
        <v>0.71</v>
      </c>
      <c r="H30" s="397">
        <v>1.8</v>
      </c>
      <c r="I30" s="400">
        <v>0.8571428571428571</v>
      </c>
      <c r="J30" s="397">
        <v>1.8779999999999999</v>
      </c>
      <c r="K30" s="400">
        <v>0.89428571428571424</v>
      </c>
      <c r="L30" s="397">
        <v>1.58</v>
      </c>
      <c r="M30" s="400">
        <v>0.75238095238095237</v>
      </c>
      <c r="N30" s="397">
        <v>1.6579999999999999</v>
      </c>
      <c r="O30" s="400">
        <v>0.78952380952380941</v>
      </c>
      <c r="P30" s="397">
        <v>2.012</v>
      </c>
      <c r="Q30" s="400">
        <v>0.95809523809523811</v>
      </c>
      <c r="R30" s="397">
        <v>2.2610000000000001</v>
      </c>
      <c r="S30" s="400">
        <v>1.0766666666666667</v>
      </c>
      <c r="T30" s="397">
        <v>2.2490000000000001</v>
      </c>
      <c r="U30" s="400">
        <v>1.0709523809523809</v>
      </c>
      <c r="V30" s="397">
        <v>2.1179999999999999</v>
      </c>
      <c r="W30" s="400">
        <v>1.0085714285714285</v>
      </c>
      <c r="X30" s="397">
        <v>1.9990000000000001</v>
      </c>
      <c r="Y30" s="400">
        <v>0.95190476190476192</v>
      </c>
      <c r="Z30" s="397">
        <v>1.859</v>
      </c>
      <c r="AA30" s="400">
        <v>0.88523809523809516</v>
      </c>
      <c r="AB30" s="397">
        <v>1.589</v>
      </c>
      <c r="AC30" s="400">
        <v>0.7566666666666666</v>
      </c>
      <c r="AD30" s="397">
        <v>1.4</v>
      </c>
      <c r="AE30" s="400">
        <v>0.66666666666666663</v>
      </c>
      <c r="AF30" s="397">
        <v>1.4</v>
      </c>
      <c r="AG30" s="400">
        <v>0.66666666666666663</v>
      </c>
      <c r="AH30" s="397">
        <v>1.4</v>
      </c>
      <c r="AI30" s="400">
        <v>0.66666666666666663</v>
      </c>
      <c r="AJ30" s="397">
        <v>1.4</v>
      </c>
      <c r="AK30" s="400">
        <v>0.66666666666666663</v>
      </c>
      <c r="AL30" s="397">
        <v>1.4</v>
      </c>
      <c r="AM30" s="400">
        <v>0.66666666666666663</v>
      </c>
      <c r="AN30" s="397">
        <v>1.4</v>
      </c>
      <c r="AO30" s="400">
        <v>0.66666666666666663</v>
      </c>
      <c r="AP30" s="397">
        <v>0.78100000000000003</v>
      </c>
      <c r="AQ30" s="400">
        <v>0.3719047619047619</v>
      </c>
      <c r="AR30" s="397">
        <v>0.59</v>
      </c>
      <c r="AS30" s="400">
        <v>0.28095238095238095</v>
      </c>
      <c r="AT30" s="397">
        <v>0.59199999999999997</v>
      </c>
      <c r="AU30" s="400">
        <v>0.28190476190476188</v>
      </c>
      <c r="AV30" s="397">
        <v>0.67</v>
      </c>
      <c r="AW30" s="400">
        <v>0.31904761904761908</v>
      </c>
      <c r="AX30" s="122" t="s">
        <v>82</v>
      </c>
    </row>
    <row r="31" spans="1:54" s="72" customFormat="1" ht="13.5" customHeight="1" thickBot="1">
      <c r="A31" s="469" t="s">
        <v>99</v>
      </c>
      <c r="B31" s="470"/>
      <c r="C31" s="425"/>
      <c r="D31" s="124"/>
      <c r="E31" s="128">
        <v>137.68</v>
      </c>
      <c r="F31" s="69">
        <v>88.668999999999997</v>
      </c>
      <c r="G31" s="400">
        <v>0.6440223707147007</v>
      </c>
      <c r="H31" s="69">
        <v>99.86399999999999</v>
      </c>
      <c r="I31" s="400">
        <v>0.72533410807669951</v>
      </c>
      <c r="J31" s="69">
        <v>105.39700000000001</v>
      </c>
      <c r="K31" s="400">
        <v>0.76552149912841372</v>
      </c>
      <c r="L31" s="69">
        <v>114.40299999999999</v>
      </c>
      <c r="M31" s="400">
        <v>0.830934049970947</v>
      </c>
      <c r="N31" s="69">
        <v>124.919</v>
      </c>
      <c r="O31" s="400">
        <v>0.9073140615920976</v>
      </c>
      <c r="P31" s="69">
        <v>130.89400000000001</v>
      </c>
      <c r="Q31" s="400">
        <v>0.95071179546775131</v>
      </c>
      <c r="R31" s="69">
        <v>131.23100000000002</v>
      </c>
      <c r="S31" s="400">
        <v>0.95315950029052887</v>
      </c>
      <c r="T31" s="69">
        <v>129.74100000000001</v>
      </c>
      <c r="U31" s="400">
        <v>0.94233730389308545</v>
      </c>
      <c r="V31" s="69">
        <v>125.10900000000001</v>
      </c>
      <c r="W31" s="400">
        <v>0.90869407321324813</v>
      </c>
      <c r="X31" s="69">
        <v>116.429</v>
      </c>
      <c r="Y31" s="400">
        <v>0.8456493317838466</v>
      </c>
      <c r="Z31" s="69">
        <v>103.58799999999999</v>
      </c>
      <c r="AA31" s="400">
        <v>0.75238233585124914</v>
      </c>
      <c r="AB31" s="69">
        <v>99.225999999999999</v>
      </c>
      <c r="AC31" s="400">
        <v>0.72070017431725741</v>
      </c>
      <c r="AD31" s="69">
        <v>89.066000000000017</v>
      </c>
      <c r="AE31" s="400">
        <v>0.64690586868099953</v>
      </c>
      <c r="AF31" s="69">
        <v>78.912000000000006</v>
      </c>
      <c r="AG31" s="400">
        <v>0.57315514235909359</v>
      </c>
      <c r="AH31" s="69">
        <v>71.27300000000001</v>
      </c>
      <c r="AI31" s="400">
        <v>0.51767141196978506</v>
      </c>
      <c r="AJ31" s="69">
        <v>71.441000000000003</v>
      </c>
      <c r="AK31" s="400">
        <v>0.51889163277164441</v>
      </c>
      <c r="AL31" s="69">
        <v>68.415999999999997</v>
      </c>
      <c r="AM31" s="400">
        <v>0.49692039511911673</v>
      </c>
      <c r="AN31" s="69">
        <v>65.131999999999991</v>
      </c>
      <c r="AO31" s="400">
        <v>0.47306798373038922</v>
      </c>
      <c r="AP31" s="69">
        <v>60.405000000000001</v>
      </c>
      <c r="AQ31" s="400">
        <v>0.43873474723997674</v>
      </c>
      <c r="AR31" s="69">
        <v>56.239999999999995</v>
      </c>
      <c r="AS31" s="400">
        <v>0.40848343986054614</v>
      </c>
      <c r="AT31" s="69">
        <v>53.793999999999997</v>
      </c>
      <c r="AU31" s="400">
        <v>0.39071760604299821</v>
      </c>
      <c r="AV31" s="69">
        <v>56.594000000000001</v>
      </c>
      <c r="AW31" s="400">
        <v>0.4110546194073213</v>
      </c>
      <c r="AX31" s="70"/>
      <c r="AY31" s="71"/>
    </row>
    <row r="32" spans="1:54" ht="7.5" customHeight="1" thickBot="1">
      <c r="A32" s="102"/>
      <c r="B32" s="102"/>
      <c r="C32" s="103"/>
      <c r="D32" s="104"/>
      <c r="E32" s="131"/>
      <c r="F32" s="80"/>
      <c r="G32" s="81"/>
      <c r="H32" s="80"/>
      <c r="I32" s="81"/>
      <c r="J32" s="80"/>
      <c r="K32" s="81"/>
      <c r="L32" s="80"/>
      <c r="M32" s="81"/>
      <c r="N32" s="80"/>
      <c r="O32" s="81"/>
      <c r="P32" s="80"/>
      <c r="Q32" s="81"/>
      <c r="R32" s="80"/>
      <c r="S32" s="81"/>
      <c r="T32" s="80"/>
      <c r="U32" s="81"/>
      <c r="V32" s="80"/>
      <c r="W32" s="81"/>
      <c r="X32" s="80"/>
      <c r="Y32" s="81"/>
      <c r="Z32" s="80"/>
      <c r="AA32" s="81"/>
      <c r="AB32" s="80"/>
      <c r="AC32" s="81"/>
      <c r="AD32" s="80"/>
      <c r="AE32" s="81"/>
      <c r="AF32" s="80"/>
      <c r="AG32" s="81"/>
      <c r="AH32" s="80"/>
      <c r="AI32" s="81"/>
      <c r="AJ32" s="80"/>
      <c r="AK32" s="81"/>
      <c r="AL32" s="80"/>
      <c r="AM32" s="81"/>
      <c r="AN32" s="80"/>
      <c r="AO32" s="81"/>
      <c r="AP32" s="80"/>
      <c r="AQ32" s="81"/>
      <c r="AR32" s="80"/>
      <c r="AS32" s="81"/>
      <c r="AT32" s="80"/>
      <c r="AU32" s="81"/>
      <c r="AV32" s="80"/>
      <c r="AW32" s="81"/>
      <c r="AX32" s="82"/>
    </row>
    <row r="33" spans="1:51">
      <c r="A33" s="40" t="s">
        <v>100</v>
      </c>
      <c r="B33" s="40" t="s">
        <v>101</v>
      </c>
      <c r="C33" s="41">
        <v>28</v>
      </c>
      <c r="D33" s="40" t="s">
        <v>102</v>
      </c>
      <c r="E33" s="144">
        <v>10</v>
      </c>
      <c r="F33" s="113">
        <v>9.6419999999999995</v>
      </c>
      <c r="G33" s="400">
        <v>0.96419999999999995</v>
      </c>
      <c r="H33" s="113">
        <v>10</v>
      </c>
      <c r="I33" s="400">
        <v>1</v>
      </c>
      <c r="J33" s="113">
        <v>10</v>
      </c>
      <c r="K33" s="400">
        <v>1</v>
      </c>
      <c r="L33" s="113">
        <v>9.9109999999999996</v>
      </c>
      <c r="M33" s="400">
        <v>0.99109999999999998</v>
      </c>
      <c r="N33" s="113">
        <v>10</v>
      </c>
      <c r="O33" s="400">
        <v>1</v>
      </c>
      <c r="P33" s="113">
        <v>10</v>
      </c>
      <c r="Q33" s="400">
        <v>1</v>
      </c>
      <c r="R33" s="113">
        <v>10</v>
      </c>
      <c r="S33" s="400">
        <v>1</v>
      </c>
      <c r="T33" s="113">
        <v>9.984</v>
      </c>
      <c r="U33" s="400">
        <v>0.99839999999999995</v>
      </c>
      <c r="V33" s="113">
        <v>9.4990000000000006</v>
      </c>
      <c r="W33" s="400">
        <v>0.94990000000000008</v>
      </c>
      <c r="X33" s="113">
        <v>8.5069999999999997</v>
      </c>
      <c r="Y33" s="400">
        <v>0.85070000000000001</v>
      </c>
      <c r="Z33" s="113">
        <v>6.7290000000000001</v>
      </c>
      <c r="AA33" s="400">
        <v>0.67290000000000005</v>
      </c>
      <c r="AB33" s="113">
        <v>5.9530000000000003</v>
      </c>
      <c r="AC33" s="400">
        <v>0.59530000000000005</v>
      </c>
      <c r="AD33" s="113">
        <v>4.5129999999999999</v>
      </c>
      <c r="AE33" s="400">
        <v>0.45129999999999998</v>
      </c>
      <c r="AF33" s="113">
        <v>3.6110000000000002</v>
      </c>
      <c r="AG33" s="400">
        <v>0.36110000000000003</v>
      </c>
      <c r="AH33" s="113">
        <v>3.282</v>
      </c>
      <c r="AI33" s="400">
        <v>0.32819999999999999</v>
      </c>
      <c r="AJ33" s="113">
        <v>3.2210000000000001</v>
      </c>
      <c r="AK33" s="400">
        <v>0.3221</v>
      </c>
      <c r="AL33" s="113">
        <v>3.0680000000000001</v>
      </c>
      <c r="AM33" s="400">
        <v>0.30680000000000002</v>
      </c>
      <c r="AN33" s="113">
        <v>2.859</v>
      </c>
      <c r="AO33" s="400">
        <v>0.28589999999999999</v>
      </c>
      <c r="AP33" s="113">
        <v>2.661</v>
      </c>
      <c r="AQ33" s="400">
        <v>0.2661</v>
      </c>
      <c r="AR33" s="113">
        <v>2.5859999999999999</v>
      </c>
      <c r="AS33" s="400">
        <v>0.2586</v>
      </c>
      <c r="AT33" s="113">
        <v>2.3809999999999998</v>
      </c>
      <c r="AU33" s="400">
        <v>0.23809999999999998</v>
      </c>
      <c r="AV33" s="113">
        <v>2.5590000000000002</v>
      </c>
      <c r="AW33" s="400">
        <v>0.25590000000000002</v>
      </c>
      <c r="AX33" s="38" t="s">
        <v>44</v>
      </c>
    </row>
    <row r="34" spans="1:51">
      <c r="A34" s="40" t="s">
        <v>100</v>
      </c>
      <c r="B34" s="40" t="s">
        <v>103</v>
      </c>
      <c r="C34" s="41">
        <v>43</v>
      </c>
      <c r="D34" s="40" t="s">
        <v>104</v>
      </c>
      <c r="E34" s="144">
        <v>2.2999999999999998</v>
      </c>
      <c r="F34" s="397">
        <v>1.96</v>
      </c>
      <c r="G34" s="400">
        <v>0.85217391304347834</v>
      </c>
      <c r="H34" s="397">
        <v>2.2999999999999998</v>
      </c>
      <c r="I34" s="400">
        <v>1</v>
      </c>
      <c r="J34" s="397">
        <v>2.2999999999999998</v>
      </c>
      <c r="K34" s="400">
        <v>1</v>
      </c>
      <c r="L34" s="397">
        <v>2.2999999999999998</v>
      </c>
      <c r="M34" s="400">
        <v>1</v>
      </c>
      <c r="N34" s="397">
        <v>2.2999999999999998</v>
      </c>
      <c r="O34" s="400">
        <v>1</v>
      </c>
      <c r="P34" s="397">
        <v>2.2999999999999998</v>
      </c>
      <c r="Q34" s="400">
        <v>1</v>
      </c>
      <c r="R34" s="397">
        <v>2.2999999999999998</v>
      </c>
      <c r="S34" s="400">
        <v>1</v>
      </c>
      <c r="T34" s="397">
        <v>2.2999999999999998</v>
      </c>
      <c r="U34" s="400">
        <v>1</v>
      </c>
      <c r="V34" s="397">
        <v>2.1909999999999998</v>
      </c>
      <c r="W34" s="400">
        <v>0.95260869565217388</v>
      </c>
      <c r="X34" s="397">
        <v>1.982</v>
      </c>
      <c r="Y34" s="400">
        <v>0.86173913043478267</v>
      </c>
      <c r="Z34" s="397">
        <v>1.5349999999999999</v>
      </c>
      <c r="AA34" s="400">
        <v>0.66739130434782612</v>
      </c>
      <c r="AB34" s="397">
        <v>1.351</v>
      </c>
      <c r="AC34" s="400">
        <v>0.58739130434782616</v>
      </c>
      <c r="AD34" s="397">
        <v>1.036</v>
      </c>
      <c r="AE34" s="400">
        <v>0.45043478260869568</v>
      </c>
      <c r="AF34" s="397">
        <v>0.80900000000000005</v>
      </c>
      <c r="AG34" s="400">
        <v>0.35173913043478267</v>
      </c>
      <c r="AH34" s="397">
        <v>0.69199999999999995</v>
      </c>
      <c r="AI34" s="400">
        <v>0.30086956521739133</v>
      </c>
      <c r="AJ34" s="397">
        <v>0.66600000000000004</v>
      </c>
      <c r="AK34" s="400">
        <v>0.28956521739130436</v>
      </c>
      <c r="AL34" s="397">
        <v>0.60099999999999998</v>
      </c>
      <c r="AM34" s="400">
        <v>0.26130434782608697</v>
      </c>
      <c r="AN34" s="397">
        <v>0.55900000000000005</v>
      </c>
      <c r="AO34" s="400">
        <v>0.24304347826086961</v>
      </c>
      <c r="AP34" s="397">
        <v>0.52700000000000002</v>
      </c>
      <c r="AQ34" s="400">
        <v>0.22913043478260872</v>
      </c>
      <c r="AR34" s="397">
        <v>0.50900000000000001</v>
      </c>
      <c r="AS34" s="400">
        <v>0.22130434782608699</v>
      </c>
      <c r="AT34" s="397">
        <v>0.48499999999999999</v>
      </c>
      <c r="AU34" s="400">
        <v>0.21086956521739131</v>
      </c>
      <c r="AV34" s="397">
        <v>0.47899999999999998</v>
      </c>
      <c r="AW34" s="400">
        <v>0.20826086956521739</v>
      </c>
      <c r="AX34" s="38" t="s">
        <v>44</v>
      </c>
    </row>
    <row r="35" spans="1:51">
      <c r="A35" s="40" t="s">
        <v>100</v>
      </c>
      <c r="B35" s="40" t="s">
        <v>105</v>
      </c>
      <c r="C35" s="41">
        <v>47</v>
      </c>
      <c r="D35" s="40" t="s">
        <v>106</v>
      </c>
      <c r="E35" s="144">
        <v>3.4</v>
      </c>
      <c r="F35" s="397">
        <v>1.236</v>
      </c>
      <c r="G35" s="400">
        <v>0.36352941176470588</v>
      </c>
      <c r="H35" s="397">
        <v>1.87</v>
      </c>
      <c r="I35" s="400">
        <v>0.55000000000000004</v>
      </c>
      <c r="J35" s="397">
        <v>1.9970000000000001</v>
      </c>
      <c r="K35" s="400">
        <v>0.58735294117647063</v>
      </c>
      <c r="L35" s="397">
        <v>2.016</v>
      </c>
      <c r="M35" s="400">
        <v>0.5929411764705883</v>
      </c>
      <c r="N35" s="397">
        <v>3.4</v>
      </c>
      <c r="O35" s="400">
        <v>1</v>
      </c>
      <c r="P35" s="397">
        <v>3.3090000000000002</v>
      </c>
      <c r="Q35" s="400">
        <v>0.97323529411764709</v>
      </c>
      <c r="R35" s="397">
        <v>3.2919999999999998</v>
      </c>
      <c r="S35" s="400">
        <v>0.96823529411764708</v>
      </c>
      <c r="T35" s="397">
        <v>3.1520000000000001</v>
      </c>
      <c r="U35" s="400">
        <v>0.92705882352941182</v>
      </c>
      <c r="V35" s="397">
        <v>2.552</v>
      </c>
      <c r="W35" s="400">
        <v>0.75058823529411767</v>
      </c>
      <c r="X35" s="397">
        <v>2.1589999999999998</v>
      </c>
      <c r="Y35" s="400">
        <v>0.63500000000000001</v>
      </c>
      <c r="Z35" s="397">
        <v>1.8080000000000001</v>
      </c>
      <c r="AA35" s="400">
        <v>0.53176470588235292</v>
      </c>
      <c r="AB35" s="397">
        <v>1.696</v>
      </c>
      <c r="AC35" s="400">
        <v>0.49882352941176472</v>
      </c>
      <c r="AD35" s="397">
        <v>1.381</v>
      </c>
      <c r="AE35" s="400">
        <v>0.40617647058823531</v>
      </c>
      <c r="AF35" s="397">
        <v>1.0169999999999999</v>
      </c>
      <c r="AG35" s="400">
        <v>0.29911764705882349</v>
      </c>
      <c r="AH35" s="397">
        <v>0.89600000000000002</v>
      </c>
      <c r="AI35" s="400">
        <v>0.2635294117647059</v>
      </c>
      <c r="AJ35" s="397">
        <v>0.84499999999999997</v>
      </c>
      <c r="AK35" s="400">
        <v>0.24852941176470589</v>
      </c>
      <c r="AL35" s="397">
        <v>0.72099999999999997</v>
      </c>
      <c r="AM35" s="400">
        <v>0.21205882352941177</v>
      </c>
      <c r="AN35" s="397">
        <v>0.64600000000000002</v>
      </c>
      <c r="AO35" s="400">
        <v>0.19</v>
      </c>
      <c r="AP35" s="397">
        <v>0.45100000000000001</v>
      </c>
      <c r="AQ35" s="400">
        <v>0.13264705882352942</v>
      </c>
      <c r="AR35" s="397">
        <v>0.40500000000000003</v>
      </c>
      <c r="AS35" s="400">
        <v>0.11911764705882354</v>
      </c>
      <c r="AT35" s="397">
        <v>0.38900000000000001</v>
      </c>
      <c r="AU35" s="400">
        <v>0.11441176470588237</v>
      </c>
      <c r="AV35" s="397">
        <v>0.378</v>
      </c>
      <c r="AW35" s="400">
        <v>0.11117647058823529</v>
      </c>
      <c r="AX35" s="38" t="s">
        <v>44</v>
      </c>
    </row>
    <row r="36" spans="1:51">
      <c r="A36" s="40" t="s">
        <v>100</v>
      </c>
      <c r="B36" s="40" t="s">
        <v>107</v>
      </c>
      <c r="C36" s="41">
        <v>27</v>
      </c>
      <c r="D36" s="40" t="s">
        <v>108</v>
      </c>
      <c r="E36" s="144">
        <v>24</v>
      </c>
      <c r="F36" s="397">
        <v>24</v>
      </c>
      <c r="G36" s="400">
        <v>1</v>
      </c>
      <c r="H36" s="397">
        <v>24</v>
      </c>
      <c r="I36" s="400">
        <v>1</v>
      </c>
      <c r="J36" s="397">
        <v>24</v>
      </c>
      <c r="K36" s="400">
        <v>1</v>
      </c>
      <c r="L36" s="397">
        <v>24</v>
      </c>
      <c r="M36" s="400">
        <v>1</v>
      </c>
      <c r="N36" s="397">
        <v>24</v>
      </c>
      <c r="O36" s="400">
        <v>1</v>
      </c>
      <c r="P36" s="397">
        <v>24</v>
      </c>
      <c r="Q36" s="400">
        <v>1</v>
      </c>
      <c r="R36" s="397">
        <v>24</v>
      </c>
      <c r="S36" s="400">
        <v>1</v>
      </c>
      <c r="T36" s="397">
        <v>23.893000000000001</v>
      </c>
      <c r="U36" s="400">
        <v>0.99554166666666666</v>
      </c>
      <c r="V36" s="397">
        <v>23.16</v>
      </c>
      <c r="W36" s="400">
        <v>0.96499999999999997</v>
      </c>
      <c r="X36" s="397">
        <v>21.818000000000001</v>
      </c>
      <c r="Y36" s="400">
        <v>0.90908333333333335</v>
      </c>
      <c r="Z36" s="397">
        <v>18.841000000000001</v>
      </c>
      <c r="AA36" s="400">
        <v>0.78504166666666675</v>
      </c>
      <c r="AB36" s="397">
        <v>17.545000000000002</v>
      </c>
      <c r="AC36" s="400">
        <v>0.7310416666666667</v>
      </c>
      <c r="AD36" s="397">
        <v>13.782</v>
      </c>
      <c r="AE36" s="400">
        <v>0.57425000000000004</v>
      </c>
      <c r="AF36" s="397">
        <v>11.095000000000001</v>
      </c>
      <c r="AG36" s="400">
        <v>0.46229166666666671</v>
      </c>
      <c r="AH36" s="397">
        <v>10.771000000000001</v>
      </c>
      <c r="AI36" s="400">
        <v>0.4487916666666667</v>
      </c>
      <c r="AJ36" s="397">
        <v>10.667999999999999</v>
      </c>
      <c r="AK36" s="400">
        <v>0.44449999999999995</v>
      </c>
      <c r="AL36" s="397">
        <v>10.25</v>
      </c>
      <c r="AM36" s="400">
        <v>0.42708333333333331</v>
      </c>
      <c r="AN36" s="397">
        <v>10.112</v>
      </c>
      <c r="AO36" s="400">
        <v>0.42133333333333334</v>
      </c>
      <c r="AP36" s="397">
        <v>9.2170000000000005</v>
      </c>
      <c r="AQ36" s="400">
        <v>0.38404166666666667</v>
      </c>
      <c r="AR36" s="397">
        <v>9.0250000000000004</v>
      </c>
      <c r="AS36" s="400">
        <v>0.37604166666666666</v>
      </c>
      <c r="AT36" s="397">
        <v>8.6549999999999994</v>
      </c>
      <c r="AU36" s="400">
        <v>0.36062499999999997</v>
      </c>
      <c r="AV36" s="397">
        <v>9.2970000000000006</v>
      </c>
      <c r="AW36" s="400">
        <v>0.38737500000000002</v>
      </c>
      <c r="AX36" s="38" t="s">
        <v>44</v>
      </c>
    </row>
    <row r="37" spans="1:51">
      <c r="A37" s="40" t="s">
        <v>100</v>
      </c>
      <c r="B37" s="40" t="s">
        <v>109</v>
      </c>
      <c r="C37" s="41">
        <v>32</v>
      </c>
      <c r="D37" s="40" t="s">
        <v>110</v>
      </c>
      <c r="E37" s="144">
        <v>2.5</v>
      </c>
      <c r="F37" s="397">
        <v>2.5</v>
      </c>
      <c r="G37" s="400">
        <v>1</v>
      </c>
      <c r="H37" s="397">
        <v>2.5</v>
      </c>
      <c r="I37" s="400">
        <v>1</v>
      </c>
      <c r="J37" s="397">
        <v>2.496</v>
      </c>
      <c r="K37" s="400">
        <v>0.99839999999999995</v>
      </c>
      <c r="L37" s="397">
        <v>2.5</v>
      </c>
      <c r="M37" s="400">
        <v>1</v>
      </c>
      <c r="N37" s="397">
        <v>2.5</v>
      </c>
      <c r="O37" s="400">
        <v>1</v>
      </c>
      <c r="P37" s="397">
        <v>2.5</v>
      </c>
      <c r="Q37" s="400">
        <v>1</v>
      </c>
      <c r="R37" s="397">
        <v>2.4860000000000002</v>
      </c>
      <c r="S37" s="400">
        <v>0.99440000000000006</v>
      </c>
      <c r="T37" s="397">
        <v>2.4980000000000002</v>
      </c>
      <c r="U37" s="400">
        <v>0.99920000000000009</v>
      </c>
      <c r="V37" s="397">
        <v>2.2549999999999999</v>
      </c>
      <c r="W37" s="400">
        <v>0.90199999999999991</v>
      </c>
      <c r="X37" s="397">
        <v>1.8420000000000001</v>
      </c>
      <c r="Y37" s="400">
        <v>0.73680000000000001</v>
      </c>
      <c r="Z37" s="397">
        <v>1.1850000000000001</v>
      </c>
      <c r="AA37" s="400">
        <v>0.47400000000000003</v>
      </c>
      <c r="AB37" s="397">
        <v>0.97299999999999998</v>
      </c>
      <c r="AC37" s="400">
        <v>0.38919999999999999</v>
      </c>
      <c r="AD37" s="397">
        <v>0.65500000000000003</v>
      </c>
      <c r="AE37" s="400">
        <v>0.26200000000000001</v>
      </c>
      <c r="AF37" s="397">
        <v>0.496</v>
      </c>
      <c r="AG37" s="400">
        <v>0.19839999999999999</v>
      </c>
      <c r="AH37" s="397">
        <v>0.5</v>
      </c>
      <c r="AI37" s="400">
        <v>0.2</v>
      </c>
      <c r="AJ37" s="397">
        <v>0.54300000000000004</v>
      </c>
      <c r="AK37" s="400">
        <v>0.2172</v>
      </c>
      <c r="AL37" s="397">
        <v>0.502</v>
      </c>
      <c r="AM37" s="400">
        <v>0.20080000000000001</v>
      </c>
      <c r="AN37" s="397">
        <v>0.498</v>
      </c>
      <c r="AO37" s="400">
        <v>0.19919999999999999</v>
      </c>
      <c r="AP37" s="397">
        <v>0.33400000000000002</v>
      </c>
      <c r="AQ37" s="400">
        <v>0.1336</v>
      </c>
      <c r="AR37" s="397">
        <v>0.31</v>
      </c>
      <c r="AS37" s="400">
        <v>0.124</v>
      </c>
      <c r="AT37" s="397">
        <v>0.33100000000000002</v>
      </c>
      <c r="AU37" s="400">
        <v>0.13240000000000002</v>
      </c>
      <c r="AV37" s="397">
        <v>1.083</v>
      </c>
      <c r="AW37" s="400">
        <v>0.43319999999999997</v>
      </c>
      <c r="AX37" s="38" t="s">
        <v>44</v>
      </c>
    </row>
    <row r="38" spans="1:51">
      <c r="A38" s="40" t="s">
        <v>100</v>
      </c>
      <c r="B38" s="40" t="s">
        <v>111</v>
      </c>
      <c r="C38" s="41">
        <v>25</v>
      </c>
      <c r="D38" s="40" t="s">
        <v>106</v>
      </c>
      <c r="E38" s="144">
        <v>3.72</v>
      </c>
      <c r="F38" s="397">
        <v>3.5270000000000001</v>
      </c>
      <c r="G38" s="400">
        <v>0.94811827956989247</v>
      </c>
      <c r="H38" s="397">
        <v>3.1110000000000002</v>
      </c>
      <c r="I38" s="400">
        <v>0.83629032258064517</v>
      </c>
      <c r="J38" s="397">
        <v>3.1280000000000001</v>
      </c>
      <c r="K38" s="400">
        <v>0.8408602150537634</v>
      </c>
      <c r="L38" s="397">
        <v>2.9889999999999999</v>
      </c>
      <c r="M38" s="400">
        <v>0.80349462365591395</v>
      </c>
      <c r="N38" s="397">
        <v>3.13</v>
      </c>
      <c r="O38" s="400">
        <v>0.84139784946236551</v>
      </c>
      <c r="P38" s="397">
        <v>3.3370000000000002</v>
      </c>
      <c r="Q38" s="400">
        <v>0.89704301075268822</v>
      </c>
      <c r="R38" s="397">
        <v>3.33</v>
      </c>
      <c r="S38" s="400">
        <v>0.89516129032258063</v>
      </c>
      <c r="T38" s="397">
        <v>3.2509999999999999</v>
      </c>
      <c r="U38" s="400">
        <v>0.87392473118279568</v>
      </c>
      <c r="V38" s="397">
        <v>3.125</v>
      </c>
      <c r="W38" s="400">
        <v>0.84005376344086014</v>
      </c>
      <c r="X38" s="397">
        <v>2.9489999999999998</v>
      </c>
      <c r="Y38" s="400">
        <v>0.79274193548387084</v>
      </c>
      <c r="Z38" s="397">
        <v>2.552</v>
      </c>
      <c r="AA38" s="400">
        <v>0.6860215053763441</v>
      </c>
      <c r="AB38" s="397">
        <v>2.3460000000000001</v>
      </c>
      <c r="AC38" s="400">
        <v>0.63064516129032255</v>
      </c>
      <c r="AD38" s="397">
        <v>1.929</v>
      </c>
      <c r="AE38" s="400">
        <v>0.5185483870967742</v>
      </c>
      <c r="AF38" s="397">
        <v>1.6</v>
      </c>
      <c r="AG38" s="400">
        <v>0.43010752688172044</v>
      </c>
      <c r="AH38" s="397">
        <v>1.359</v>
      </c>
      <c r="AI38" s="400">
        <v>0.36532258064516127</v>
      </c>
      <c r="AJ38" s="397">
        <v>1.286</v>
      </c>
      <c r="AK38" s="400">
        <v>0.3456989247311828</v>
      </c>
      <c r="AL38" s="397">
        <v>1.171</v>
      </c>
      <c r="AM38" s="400">
        <v>0.31478494623655912</v>
      </c>
      <c r="AN38" s="397">
        <v>1.109</v>
      </c>
      <c r="AO38" s="400">
        <v>0.29811827956989245</v>
      </c>
      <c r="AP38" s="397">
        <v>0.998</v>
      </c>
      <c r="AQ38" s="400">
        <v>0.26827956989247309</v>
      </c>
      <c r="AR38" s="397">
        <v>0.93200000000000005</v>
      </c>
      <c r="AS38" s="400">
        <v>0.25053763440860216</v>
      </c>
      <c r="AT38" s="397">
        <v>0.86099999999999999</v>
      </c>
      <c r="AU38" s="400">
        <v>0.2314516129032258</v>
      </c>
      <c r="AV38" s="397">
        <v>0.80500000000000005</v>
      </c>
      <c r="AW38" s="400">
        <v>0.21639784946236559</v>
      </c>
      <c r="AX38" s="38" t="s">
        <v>44</v>
      </c>
    </row>
    <row r="39" spans="1:51">
      <c r="A39" s="40" t="s">
        <v>100</v>
      </c>
      <c r="B39" s="40" t="s">
        <v>112</v>
      </c>
      <c r="C39" s="41">
        <v>29</v>
      </c>
      <c r="D39" s="40" t="s">
        <v>113</v>
      </c>
      <c r="E39" s="144">
        <v>14</v>
      </c>
      <c r="F39" s="397">
        <v>7</v>
      </c>
      <c r="G39" s="400">
        <v>0.5</v>
      </c>
      <c r="H39" s="397">
        <v>7.2990000000000004</v>
      </c>
      <c r="I39" s="400">
        <v>0.52135714285714285</v>
      </c>
      <c r="J39" s="397">
        <v>10.5</v>
      </c>
      <c r="K39" s="400">
        <v>0.75</v>
      </c>
      <c r="L39" s="397">
        <v>10.933</v>
      </c>
      <c r="M39" s="400">
        <v>0.78092857142857142</v>
      </c>
      <c r="N39" s="397">
        <v>14</v>
      </c>
      <c r="O39" s="400">
        <v>1</v>
      </c>
      <c r="P39" s="397">
        <v>14</v>
      </c>
      <c r="Q39" s="400">
        <v>1</v>
      </c>
      <c r="R39" s="397">
        <v>14</v>
      </c>
      <c r="S39" s="400">
        <v>1</v>
      </c>
      <c r="T39" s="397">
        <v>13.757999999999999</v>
      </c>
      <c r="U39" s="400">
        <v>0.98271428571428565</v>
      </c>
      <c r="V39" s="397">
        <v>13.135</v>
      </c>
      <c r="W39" s="400">
        <v>0.93821428571428567</v>
      </c>
      <c r="X39" s="397">
        <v>11.505000000000001</v>
      </c>
      <c r="Y39" s="400">
        <v>0.82178571428571434</v>
      </c>
      <c r="Z39" s="397">
        <v>8.6430000000000007</v>
      </c>
      <c r="AA39" s="400">
        <v>0.61735714285714294</v>
      </c>
      <c r="AB39" s="397">
        <v>7.42</v>
      </c>
      <c r="AC39" s="400">
        <v>0.53</v>
      </c>
      <c r="AD39" s="397">
        <v>4.5510000000000002</v>
      </c>
      <c r="AE39" s="400">
        <v>0.32507142857142857</v>
      </c>
      <c r="AF39" s="397">
        <v>3.177</v>
      </c>
      <c r="AG39" s="400">
        <v>0.22692857142857142</v>
      </c>
      <c r="AH39" s="397">
        <v>3.29</v>
      </c>
      <c r="AI39" s="400">
        <v>0.23500000000000001</v>
      </c>
      <c r="AJ39" s="397">
        <v>3.347</v>
      </c>
      <c r="AK39" s="400">
        <v>0.23907142857142857</v>
      </c>
      <c r="AL39" s="397">
        <v>3.4020000000000001</v>
      </c>
      <c r="AM39" s="400">
        <v>0.24300000000000002</v>
      </c>
      <c r="AN39" s="397">
        <v>3.351</v>
      </c>
      <c r="AO39" s="400">
        <v>0.23935714285714285</v>
      </c>
      <c r="AP39" s="397">
        <v>3.0510000000000002</v>
      </c>
      <c r="AQ39" s="400">
        <v>0.21792857142857144</v>
      </c>
      <c r="AR39" s="397">
        <v>2.899</v>
      </c>
      <c r="AS39" s="400">
        <v>0.20707142857142857</v>
      </c>
      <c r="AT39" s="397">
        <v>2.8450000000000002</v>
      </c>
      <c r="AU39" s="400">
        <v>0.20321428571428574</v>
      </c>
      <c r="AV39" s="397">
        <v>4.0140000000000002</v>
      </c>
      <c r="AW39" s="400">
        <v>0.28671428571428575</v>
      </c>
      <c r="AX39" s="38" t="s">
        <v>44</v>
      </c>
    </row>
    <row r="40" spans="1:51">
      <c r="A40" s="40" t="s">
        <v>100</v>
      </c>
      <c r="B40" s="40" t="s">
        <v>114</v>
      </c>
      <c r="C40" s="41">
        <v>15</v>
      </c>
      <c r="D40" s="40" t="s">
        <v>115</v>
      </c>
      <c r="E40" s="144">
        <v>2.9249999999999998</v>
      </c>
      <c r="F40" s="397">
        <v>1.8879999999999999</v>
      </c>
      <c r="G40" s="400">
        <v>0.64547008547008544</v>
      </c>
      <c r="H40" s="397">
        <v>2.0739999999999998</v>
      </c>
      <c r="I40" s="400">
        <v>0.70905982905982901</v>
      </c>
      <c r="J40" s="397">
        <v>2.1469999999999998</v>
      </c>
      <c r="K40" s="400">
        <v>0.73401709401709403</v>
      </c>
      <c r="L40" s="397">
        <v>2.1800000000000002</v>
      </c>
      <c r="M40" s="400">
        <v>0.74529914529914543</v>
      </c>
      <c r="N40" s="397">
        <v>2.379</v>
      </c>
      <c r="O40" s="400">
        <v>0.81333333333333335</v>
      </c>
      <c r="P40" s="397">
        <v>2.5190000000000001</v>
      </c>
      <c r="Q40" s="400">
        <v>0.86119658119658127</v>
      </c>
      <c r="R40" s="397">
        <v>2.6419999999999999</v>
      </c>
      <c r="S40" s="400">
        <v>0.90324786324786333</v>
      </c>
      <c r="T40" s="397">
        <v>2.6440000000000001</v>
      </c>
      <c r="U40" s="400">
        <v>0.90393162393162407</v>
      </c>
      <c r="V40" s="397">
        <v>2.6070000000000002</v>
      </c>
      <c r="W40" s="400">
        <v>0.8912820512820514</v>
      </c>
      <c r="X40" s="397">
        <v>2.5430000000000001</v>
      </c>
      <c r="Y40" s="400">
        <v>0.86940170940170947</v>
      </c>
      <c r="Z40" s="397">
        <v>2.4209999999999998</v>
      </c>
      <c r="AA40" s="400">
        <v>0.82769230769230773</v>
      </c>
      <c r="AB40" s="397">
        <v>2.3580000000000001</v>
      </c>
      <c r="AC40" s="400">
        <v>0.80615384615384622</v>
      </c>
      <c r="AD40" s="397">
        <v>2.1913999999999998</v>
      </c>
      <c r="AE40" s="400">
        <v>0.74919658119658117</v>
      </c>
      <c r="AF40" s="397">
        <v>2.105</v>
      </c>
      <c r="AG40" s="400">
        <v>0.71965811965811965</v>
      </c>
      <c r="AH40" s="397">
        <v>2.0369999999999999</v>
      </c>
      <c r="AI40" s="400">
        <v>0.69641025641025645</v>
      </c>
      <c r="AJ40" s="397">
        <v>2.0379999999999998</v>
      </c>
      <c r="AK40" s="400">
        <v>0.69675213675213676</v>
      </c>
      <c r="AL40" s="397">
        <v>2.0139999999999998</v>
      </c>
      <c r="AM40" s="400">
        <v>0.68854700854700857</v>
      </c>
      <c r="AN40" s="397">
        <v>1.996</v>
      </c>
      <c r="AO40" s="400">
        <v>0.68239316239316239</v>
      </c>
      <c r="AP40" s="397">
        <v>1.917</v>
      </c>
      <c r="AQ40" s="400">
        <v>0.65538461538461545</v>
      </c>
      <c r="AR40" s="397">
        <v>1.8839999999999999</v>
      </c>
      <c r="AS40" s="400">
        <v>0.64410256410256406</v>
      </c>
      <c r="AT40" s="397">
        <v>1.851</v>
      </c>
      <c r="AU40" s="400">
        <v>0.63282051282051288</v>
      </c>
      <c r="AV40" s="397">
        <v>1.841</v>
      </c>
      <c r="AW40" s="400">
        <v>0.62940170940170947</v>
      </c>
      <c r="AX40" s="38" t="s">
        <v>44</v>
      </c>
    </row>
    <row r="41" spans="1:51">
      <c r="A41" s="40" t="s">
        <v>100</v>
      </c>
      <c r="B41" s="40" t="s">
        <v>116</v>
      </c>
      <c r="C41" s="41">
        <v>46</v>
      </c>
      <c r="D41" s="40" t="s">
        <v>117</v>
      </c>
      <c r="E41" s="144">
        <v>1.67</v>
      </c>
      <c r="F41" s="397">
        <v>1.21</v>
      </c>
      <c r="G41" s="400">
        <v>0.72455089820359286</v>
      </c>
      <c r="H41" s="397">
        <v>1.6559999999999999</v>
      </c>
      <c r="I41" s="400">
        <v>0.99161676646706587</v>
      </c>
      <c r="J41" s="397">
        <v>1.67</v>
      </c>
      <c r="K41" s="400">
        <v>1</v>
      </c>
      <c r="L41" s="397">
        <v>1.6080000000000001</v>
      </c>
      <c r="M41" s="400">
        <v>0.96287425149700612</v>
      </c>
      <c r="N41" s="397">
        <v>1.587</v>
      </c>
      <c r="O41" s="400">
        <v>0.95029940119760481</v>
      </c>
      <c r="P41" s="397">
        <v>1.6160000000000001</v>
      </c>
      <c r="Q41" s="400">
        <v>0.96766467065868278</v>
      </c>
      <c r="R41" s="397">
        <v>1.67</v>
      </c>
      <c r="S41" s="400">
        <v>1</v>
      </c>
      <c r="T41" s="397">
        <v>1.581</v>
      </c>
      <c r="U41" s="400">
        <v>0.94670658682634734</v>
      </c>
      <c r="V41" s="397">
        <v>1.4359999999999999</v>
      </c>
      <c r="W41" s="400">
        <v>0.85988023952095805</v>
      </c>
      <c r="X41" s="397">
        <v>1.2909999999999999</v>
      </c>
      <c r="Y41" s="400">
        <v>0.77305389221556886</v>
      </c>
      <c r="Z41" s="397">
        <v>0.96199999999999997</v>
      </c>
      <c r="AA41" s="400">
        <v>0.57604790419161678</v>
      </c>
      <c r="AB41" s="397">
        <v>0.82399999999999995</v>
      </c>
      <c r="AC41" s="400">
        <v>0.4934131736526946</v>
      </c>
      <c r="AD41" s="397">
        <v>0.50600000000000001</v>
      </c>
      <c r="AE41" s="400">
        <v>0.30299401197604792</v>
      </c>
      <c r="AF41" s="397">
        <v>0.254</v>
      </c>
      <c r="AG41" s="400">
        <v>0.15209580838323356</v>
      </c>
      <c r="AH41" s="344">
        <v>0.17799999999999999</v>
      </c>
      <c r="AI41" s="400">
        <v>0.10658682634730539</v>
      </c>
      <c r="AJ41" s="397">
        <v>0.16500000000000001</v>
      </c>
      <c r="AK41" s="400">
        <v>9.8802395209580854E-2</v>
      </c>
      <c r="AL41" s="397">
        <v>0.14499999999999999</v>
      </c>
      <c r="AM41" s="400">
        <v>8.6826347305389226E-2</v>
      </c>
      <c r="AN41" s="397">
        <v>0.13400000000000001</v>
      </c>
      <c r="AO41" s="400">
        <v>8.0239520958083843E-2</v>
      </c>
      <c r="AP41" s="397">
        <v>0.111</v>
      </c>
      <c r="AQ41" s="400">
        <v>6.6467065868263481E-2</v>
      </c>
      <c r="AR41" s="397">
        <v>9.5000000000000001E-2</v>
      </c>
      <c r="AS41" s="400">
        <v>5.6886227544910184E-2</v>
      </c>
      <c r="AT41" s="397">
        <v>9.2999999999999999E-2</v>
      </c>
      <c r="AU41" s="400">
        <v>5.5688622754491018E-2</v>
      </c>
      <c r="AV41" s="397">
        <v>0.104</v>
      </c>
      <c r="AW41" s="400">
        <v>6.2275449101796408E-2</v>
      </c>
      <c r="AX41" s="38" t="s">
        <v>44</v>
      </c>
    </row>
    <row r="42" spans="1:51" ht="11.25" customHeight="1">
      <c r="A42" s="40" t="s">
        <v>100</v>
      </c>
      <c r="B42" s="40" t="s">
        <v>118</v>
      </c>
      <c r="C42" s="41" t="s">
        <v>119</v>
      </c>
      <c r="D42" s="40" t="s">
        <v>120</v>
      </c>
      <c r="E42" s="144">
        <v>4.95</v>
      </c>
      <c r="F42" s="397">
        <v>4.95</v>
      </c>
      <c r="G42" s="400">
        <v>1</v>
      </c>
      <c r="H42" s="397">
        <v>4.95</v>
      </c>
      <c r="I42" s="400">
        <v>1</v>
      </c>
      <c r="J42" s="397">
        <v>4.95</v>
      </c>
      <c r="K42" s="400">
        <v>1</v>
      </c>
      <c r="L42" s="397">
        <v>4.9210000000000003</v>
      </c>
      <c r="M42" s="400">
        <v>0.9941414141414141</v>
      </c>
      <c r="N42" s="397">
        <v>4.95</v>
      </c>
      <c r="O42" s="400">
        <v>1</v>
      </c>
      <c r="P42" s="397">
        <v>4.9020000000000001</v>
      </c>
      <c r="Q42" s="400">
        <v>0.99030303030303024</v>
      </c>
      <c r="R42" s="397">
        <v>4.9210000000000003</v>
      </c>
      <c r="S42" s="400">
        <v>0.9941414141414141</v>
      </c>
      <c r="T42" s="397">
        <v>4.8949999999999996</v>
      </c>
      <c r="U42" s="400">
        <v>0.98888888888888882</v>
      </c>
      <c r="V42" s="397">
        <v>4.7460000000000004</v>
      </c>
      <c r="W42" s="400">
        <v>0.95878787878787886</v>
      </c>
      <c r="X42" s="397">
        <v>4.5759999999999996</v>
      </c>
      <c r="Y42" s="400">
        <v>0.92444444444444429</v>
      </c>
      <c r="Z42" s="397">
        <v>4.2880000000000003</v>
      </c>
      <c r="AA42" s="400">
        <v>0.86626262626262629</v>
      </c>
      <c r="AB42" s="397">
        <v>4.1849999999999996</v>
      </c>
      <c r="AC42" s="400">
        <v>0.84545454545454535</v>
      </c>
      <c r="AD42" s="397">
        <v>3.6389999999999998</v>
      </c>
      <c r="AE42" s="400">
        <v>0.73515151515151511</v>
      </c>
      <c r="AF42" s="397">
        <v>3.202</v>
      </c>
      <c r="AG42" s="400">
        <v>0.64686868686868682</v>
      </c>
      <c r="AH42" s="397">
        <v>3.2189999999999999</v>
      </c>
      <c r="AI42" s="400">
        <v>0.65030303030303027</v>
      </c>
      <c r="AJ42" s="397">
        <v>3.15</v>
      </c>
      <c r="AK42" s="400">
        <v>0.63636363636363635</v>
      </c>
      <c r="AL42" s="397">
        <v>2.68</v>
      </c>
      <c r="AM42" s="400">
        <v>0.54141414141414146</v>
      </c>
      <c r="AN42" s="397">
        <v>2.3290000000000002</v>
      </c>
      <c r="AO42" s="400">
        <v>0.47050505050505054</v>
      </c>
      <c r="AP42" s="397">
        <v>1.3720000000000001</v>
      </c>
      <c r="AQ42" s="400">
        <v>0.27717171717171718</v>
      </c>
      <c r="AR42" s="397">
        <v>1.1599999999999999</v>
      </c>
      <c r="AS42" s="400">
        <v>0.23434343434343433</v>
      </c>
      <c r="AT42" s="397">
        <v>0.96399999999999997</v>
      </c>
      <c r="AU42" s="400">
        <v>0.19474747474747472</v>
      </c>
      <c r="AV42" s="397">
        <v>0.91900000000000004</v>
      </c>
      <c r="AW42" s="400">
        <v>0.18565656565656566</v>
      </c>
      <c r="AX42" s="38" t="s">
        <v>44</v>
      </c>
    </row>
    <row r="43" spans="1:51" s="72" customFormat="1" ht="13.5" customHeight="1" thickBot="1">
      <c r="A43" s="469" t="s">
        <v>121</v>
      </c>
      <c r="B43" s="470"/>
      <c r="C43" s="425"/>
      <c r="D43" s="124"/>
      <c r="E43" s="135">
        <v>69.465000000000003</v>
      </c>
      <c r="F43" s="69">
        <v>57.913000000000004</v>
      </c>
      <c r="G43" s="400">
        <v>0.83370042467429639</v>
      </c>
      <c r="H43" s="69">
        <v>59.76</v>
      </c>
      <c r="I43" s="400">
        <v>0.86028935435111198</v>
      </c>
      <c r="J43" s="69">
        <v>63.188000000000002</v>
      </c>
      <c r="K43" s="400">
        <v>0.90963794716763835</v>
      </c>
      <c r="L43" s="69">
        <v>63.35799999999999</v>
      </c>
      <c r="M43" s="400">
        <v>0.91208522277405868</v>
      </c>
      <c r="N43" s="69">
        <v>68.246000000000009</v>
      </c>
      <c r="O43" s="400">
        <v>0.98245159432807894</v>
      </c>
      <c r="P43" s="69">
        <v>68.483000000000004</v>
      </c>
      <c r="Q43" s="400">
        <v>0.98586338443820631</v>
      </c>
      <c r="R43" s="69">
        <v>68.641000000000005</v>
      </c>
      <c r="S43" s="400">
        <v>0.98813791117829131</v>
      </c>
      <c r="T43" s="69">
        <v>67.956000000000003</v>
      </c>
      <c r="U43" s="400">
        <v>0.97827683005830279</v>
      </c>
      <c r="V43" s="69">
        <v>64.706000000000003</v>
      </c>
      <c r="W43" s="400">
        <v>0.93149067875908731</v>
      </c>
      <c r="X43" s="69">
        <v>59.171999999999997</v>
      </c>
      <c r="Y43" s="400">
        <v>0.85182465990066936</v>
      </c>
      <c r="Z43" s="69">
        <v>48.963999999999999</v>
      </c>
      <c r="AA43" s="400">
        <v>0.70487295760454904</v>
      </c>
      <c r="AB43" s="69">
        <v>44.650999999999996</v>
      </c>
      <c r="AC43" s="400">
        <v>0.64278413589577477</v>
      </c>
      <c r="AD43" s="69">
        <v>34.183400000000006</v>
      </c>
      <c r="AE43" s="400">
        <v>0.49209529979126188</v>
      </c>
      <c r="AF43" s="69">
        <v>27.366</v>
      </c>
      <c r="AG43" s="400">
        <v>0.39395378967825523</v>
      </c>
      <c r="AH43" s="69">
        <v>26.224</v>
      </c>
      <c r="AI43" s="400">
        <v>0.37751385589865399</v>
      </c>
      <c r="AJ43" s="69">
        <v>25.928999999999998</v>
      </c>
      <c r="AK43" s="400">
        <v>0.37326711293457132</v>
      </c>
      <c r="AL43" s="69">
        <v>24.554000000000002</v>
      </c>
      <c r="AM43" s="400">
        <v>0.35347297200028793</v>
      </c>
      <c r="AN43" s="69">
        <v>23.593</v>
      </c>
      <c r="AO43" s="400">
        <v>0.33963866695458145</v>
      </c>
      <c r="AP43" s="69">
        <v>20.639000000000003</v>
      </c>
      <c r="AQ43" s="400">
        <v>0.29711365435830994</v>
      </c>
      <c r="AR43" s="69">
        <v>19.805</v>
      </c>
      <c r="AS43" s="400">
        <v>0.28510760814798819</v>
      </c>
      <c r="AT43" s="69">
        <v>18.855</v>
      </c>
      <c r="AU43" s="400">
        <v>0.27143165622975596</v>
      </c>
      <c r="AV43" s="69">
        <v>21.479000000000003</v>
      </c>
      <c r="AW43" s="400">
        <v>0.30920607500179947</v>
      </c>
      <c r="AX43" s="70"/>
      <c r="AY43" s="71"/>
    </row>
    <row r="44" spans="1:51" ht="6" customHeight="1" thickBot="1">
      <c r="A44" s="102"/>
      <c r="B44" s="102"/>
      <c r="C44" s="103"/>
      <c r="D44" s="104"/>
      <c r="E44" s="131"/>
      <c r="F44" s="80"/>
      <c r="G44" s="81"/>
      <c r="H44" s="80"/>
      <c r="I44" s="81"/>
      <c r="J44" s="80"/>
      <c r="K44" s="81"/>
      <c r="L44" s="80"/>
      <c r="M44" s="81"/>
      <c r="N44" s="80"/>
      <c r="O44" s="81"/>
      <c r="P44" s="80"/>
      <c r="Q44" s="81"/>
      <c r="R44" s="80"/>
      <c r="S44" s="81"/>
      <c r="T44" s="80"/>
      <c r="U44" s="81"/>
      <c r="V44" s="80"/>
      <c r="W44" s="81"/>
      <c r="X44" s="80"/>
      <c r="Y44" s="81"/>
      <c r="Z44" s="80"/>
      <c r="AA44" s="81"/>
      <c r="AB44" s="80"/>
      <c r="AC44" s="81"/>
      <c r="AD44" s="80"/>
      <c r="AE44" s="81"/>
      <c r="AF44" s="80"/>
      <c r="AG44" s="81"/>
      <c r="AH44" s="80"/>
      <c r="AI44" s="81"/>
      <c r="AJ44" s="80"/>
      <c r="AK44" s="81"/>
      <c r="AL44" s="80"/>
      <c r="AM44" s="81"/>
      <c r="AN44" s="80"/>
      <c r="AO44" s="81"/>
      <c r="AP44" s="80"/>
      <c r="AQ44" s="81"/>
      <c r="AR44" s="80"/>
      <c r="AS44" s="81"/>
      <c r="AT44" s="80"/>
      <c r="AU44" s="81"/>
      <c r="AV44" s="80"/>
      <c r="AW44" s="81"/>
      <c r="AX44" s="82"/>
    </row>
    <row r="45" spans="1:51" s="72" customFormat="1" ht="13.5" thickBot="1">
      <c r="A45" s="96" t="s">
        <v>122</v>
      </c>
      <c r="B45" s="40" t="s">
        <v>123</v>
      </c>
      <c r="C45" s="41">
        <v>3</v>
      </c>
      <c r="D45" s="40" t="s">
        <v>124</v>
      </c>
      <c r="E45" s="138">
        <v>8.1999999999999993</v>
      </c>
      <c r="F45" s="140">
        <v>8.1999999999999993</v>
      </c>
      <c r="G45" s="400">
        <v>1</v>
      </c>
      <c r="H45" s="140">
        <v>8.1999999999999993</v>
      </c>
      <c r="I45" s="400">
        <v>1</v>
      </c>
      <c r="J45" s="140">
        <v>8.1999999999999993</v>
      </c>
      <c r="K45" s="400">
        <v>1</v>
      </c>
      <c r="L45" s="140">
        <v>8.1999999999999993</v>
      </c>
      <c r="M45" s="400">
        <v>1</v>
      </c>
      <c r="N45" s="140">
        <v>8.1999999999999993</v>
      </c>
      <c r="O45" s="400">
        <v>1</v>
      </c>
      <c r="P45" s="140">
        <v>8.1999999999999993</v>
      </c>
      <c r="Q45" s="400">
        <v>1</v>
      </c>
      <c r="R45" s="140">
        <v>8.1999999999999993</v>
      </c>
      <c r="S45" s="400">
        <v>1</v>
      </c>
      <c r="T45" s="140">
        <v>8.1999999999999993</v>
      </c>
      <c r="U45" s="400">
        <v>1</v>
      </c>
      <c r="V45" s="140">
        <v>8.1999999999999993</v>
      </c>
      <c r="W45" s="400">
        <v>1</v>
      </c>
      <c r="X45" s="140">
        <v>7.6</v>
      </c>
      <c r="Y45" s="400">
        <v>0.92682926829268297</v>
      </c>
      <c r="Z45" s="140">
        <v>7.44</v>
      </c>
      <c r="AA45" s="400">
        <v>0.90731707317073185</v>
      </c>
      <c r="AB45" s="140">
        <v>7.28</v>
      </c>
      <c r="AC45" s="400">
        <v>0.88780487804878061</v>
      </c>
      <c r="AD45" s="140">
        <v>6.87</v>
      </c>
      <c r="AE45" s="400">
        <v>0.83780487804878057</v>
      </c>
      <c r="AF45" s="140">
        <v>6.5</v>
      </c>
      <c r="AG45" s="400">
        <v>0.79268292682926833</v>
      </c>
      <c r="AH45" s="140">
        <v>6.5</v>
      </c>
      <c r="AI45" s="400">
        <v>0.79268292682926833</v>
      </c>
      <c r="AJ45" s="140">
        <v>6.5</v>
      </c>
      <c r="AK45" s="400">
        <v>0.79268292682926833</v>
      </c>
      <c r="AL45" s="140">
        <v>6.5</v>
      </c>
      <c r="AM45" s="400">
        <v>0.79268292682926833</v>
      </c>
      <c r="AN45" s="140">
        <v>6.39</v>
      </c>
      <c r="AO45" s="400">
        <v>0.77926829268292686</v>
      </c>
      <c r="AP45" s="140">
        <v>6.27</v>
      </c>
      <c r="AQ45" s="400">
        <v>0.76463414634146343</v>
      </c>
      <c r="AR45" s="140">
        <v>6.5</v>
      </c>
      <c r="AS45" s="400">
        <v>0.79268292682926833</v>
      </c>
      <c r="AT45" s="140">
        <v>6.75</v>
      </c>
      <c r="AU45" s="400">
        <v>0.82317073170731714</v>
      </c>
      <c r="AV45" s="140">
        <v>8.1999999999999993</v>
      </c>
      <c r="AW45" s="400">
        <v>1</v>
      </c>
      <c r="AX45" s="141" t="s">
        <v>125</v>
      </c>
      <c r="AY45" s="12"/>
    </row>
    <row r="46" spans="1:51" ht="5.25" customHeight="1">
      <c r="A46" s="102"/>
      <c r="B46" s="102"/>
      <c r="C46" s="103"/>
      <c r="D46" s="104"/>
      <c r="E46" s="131"/>
      <c r="F46" s="80"/>
      <c r="G46" s="81"/>
      <c r="H46" s="80"/>
      <c r="I46" s="81"/>
      <c r="J46" s="80"/>
      <c r="K46" s="81"/>
      <c r="L46" s="80"/>
      <c r="M46" s="81"/>
      <c r="N46" s="80"/>
      <c r="O46" s="81"/>
      <c r="P46" s="80"/>
      <c r="Q46" s="81"/>
      <c r="R46" s="80"/>
      <c r="S46" s="81"/>
      <c r="T46" s="80"/>
      <c r="U46" s="81"/>
      <c r="V46" s="80"/>
      <c r="W46" s="81"/>
      <c r="X46" s="80"/>
      <c r="Y46" s="81"/>
      <c r="Z46" s="80"/>
      <c r="AA46" s="81"/>
      <c r="AB46" s="80"/>
      <c r="AC46" s="81"/>
      <c r="AD46" s="80"/>
      <c r="AE46" s="81"/>
      <c r="AF46" s="80"/>
      <c r="AG46" s="81"/>
      <c r="AH46" s="80"/>
      <c r="AI46" s="81"/>
      <c r="AJ46" s="80"/>
      <c r="AK46" s="81"/>
      <c r="AL46" s="80"/>
      <c r="AM46" s="81"/>
      <c r="AN46" s="80"/>
      <c r="AO46" s="81"/>
      <c r="AP46" s="80"/>
      <c r="AQ46" s="81"/>
      <c r="AR46" s="80"/>
      <c r="AS46" s="81"/>
      <c r="AT46" s="80"/>
      <c r="AU46" s="81"/>
      <c r="AV46" s="80"/>
      <c r="AW46" s="81"/>
      <c r="AX46" s="82"/>
    </row>
    <row r="47" spans="1:51">
      <c r="A47" s="40" t="s">
        <v>126</v>
      </c>
      <c r="B47" s="40" t="s">
        <v>127</v>
      </c>
      <c r="C47" s="41">
        <v>10</v>
      </c>
      <c r="D47" s="40" t="s">
        <v>128</v>
      </c>
      <c r="E47" s="142">
        <v>10.9</v>
      </c>
      <c r="F47" s="397">
        <v>10.861000000000001</v>
      </c>
      <c r="G47" s="400">
        <v>0.99642201834862387</v>
      </c>
      <c r="H47" s="397">
        <v>10.846902999999999</v>
      </c>
      <c r="I47" s="400">
        <v>0.9951287155963302</v>
      </c>
      <c r="J47" s="397">
        <v>10.797000000000001</v>
      </c>
      <c r="K47" s="400">
        <v>0.99055045871559633</v>
      </c>
      <c r="L47" s="397">
        <v>10.818</v>
      </c>
      <c r="M47" s="400">
        <v>0.99247706422018345</v>
      </c>
      <c r="N47" s="397">
        <v>10.829000000000001</v>
      </c>
      <c r="O47" s="400">
        <v>0.99348623853211016</v>
      </c>
      <c r="P47" s="397">
        <v>10.818</v>
      </c>
      <c r="Q47" s="400">
        <v>0.99247706422018345</v>
      </c>
      <c r="R47" s="397">
        <v>10.815</v>
      </c>
      <c r="S47" s="400">
        <v>0.99220183486238522</v>
      </c>
      <c r="T47" s="397">
        <v>10.782999999999999</v>
      </c>
      <c r="U47" s="400">
        <v>0.98926605504587151</v>
      </c>
      <c r="V47" s="397">
        <v>10.754</v>
      </c>
      <c r="W47" s="400">
        <v>0.9866055045871559</v>
      </c>
      <c r="X47" s="397">
        <v>10.723000000000001</v>
      </c>
      <c r="Y47" s="400">
        <v>0.98376146788990826</v>
      </c>
      <c r="Z47" s="397">
        <v>10.666</v>
      </c>
      <c r="AA47" s="400">
        <v>0.97853211009174312</v>
      </c>
      <c r="AB47" s="397">
        <v>10.641</v>
      </c>
      <c r="AC47" s="400">
        <v>0.97623853211009171</v>
      </c>
      <c r="AD47" s="397">
        <v>9.01</v>
      </c>
      <c r="AE47" s="400">
        <v>0.82660550458715587</v>
      </c>
      <c r="AF47" s="397">
        <v>8.1999999999999993</v>
      </c>
      <c r="AG47" s="400">
        <v>0.75229357798165131</v>
      </c>
      <c r="AH47" s="397">
        <v>7.4370000000000003</v>
      </c>
      <c r="AI47" s="400">
        <v>0.68229357798165136</v>
      </c>
      <c r="AJ47" s="397">
        <v>7.1970000000000001</v>
      </c>
      <c r="AK47" s="400">
        <v>0.66027522935779814</v>
      </c>
      <c r="AL47" s="397">
        <v>7.0549999999999997</v>
      </c>
      <c r="AM47" s="400">
        <v>0.64724770642201834</v>
      </c>
      <c r="AN47" s="397">
        <v>6.3029999999999999</v>
      </c>
      <c r="AO47" s="400">
        <v>0.57825688073394488</v>
      </c>
      <c r="AP47" s="397">
        <v>6.218</v>
      </c>
      <c r="AQ47" s="400">
        <v>0.57045871559633021</v>
      </c>
      <c r="AR47" s="397">
        <v>6.1749999999999998</v>
      </c>
      <c r="AS47" s="400">
        <v>0.5665137614678899</v>
      </c>
      <c r="AT47" s="397">
        <v>6.1859999999999999</v>
      </c>
      <c r="AU47" s="400">
        <v>0.5675229357798165</v>
      </c>
      <c r="AV47" s="397">
        <v>7.1749999999999998</v>
      </c>
      <c r="AW47" s="400">
        <v>0.65825688073394495</v>
      </c>
      <c r="AX47" s="38" t="s">
        <v>129</v>
      </c>
      <c r="AY47" s="143" t="s">
        <v>130</v>
      </c>
    </row>
    <row r="48" spans="1:51">
      <c r="A48" s="40" t="s">
        <v>126</v>
      </c>
      <c r="B48" s="40" t="s">
        <v>131</v>
      </c>
      <c r="C48" s="41">
        <v>8</v>
      </c>
      <c r="D48" s="40" t="s">
        <v>132</v>
      </c>
      <c r="E48" s="144">
        <v>18.8</v>
      </c>
      <c r="F48" s="397">
        <v>16.353000000000002</v>
      </c>
      <c r="G48" s="400">
        <v>0.86984042553191498</v>
      </c>
      <c r="H48" s="397">
        <v>17.236146999999999</v>
      </c>
      <c r="I48" s="400">
        <v>0.91681632978723393</v>
      </c>
      <c r="J48" s="397">
        <v>17.564</v>
      </c>
      <c r="K48" s="400">
        <v>0.93425531914893611</v>
      </c>
      <c r="L48" s="397">
        <v>18.190000000000001</v>
      </c>
      <c r="M48" s="400">
        <v>0.9675531914893617</v>
      </c>
      <c r="N48" s="397">
        <v>18.492000000000001</v>
      </c>
      <c r="O48" s="400">
        <v>0.98361702127659578</v>
      </c>
      <c r="P48" s="397">
        <v>18.533999999999999</v>
      </c>
      <c r="Q48" s="400">
        <v>0.98585106382978716</v>
      </c>
      <c r="R48" s="397">
        <v>18.567958000000001</v>
      </c>
      <c r="S48" s="400">
        <v>0.98765734042553188</v>
      </c>
      <c r="T48" s="397">
        <v>18.222999999999999</v>
      </c>
      <c r="U48" s="400">
        <v>0.96930851063829782</v>
      </c>
      <c r="V48" s="397">
        <v>17.236000000000001</v>
      </c>
      <c r="W48" s="400">
        <v>0.91680851063829782</v>
      </c>
      <c r="X48" s="397">
        <v>16.100999999999999</v>
      </c>
      <c r="Y48" s="400">
        <v>0.85643617021276586</v>
      </c>
      <c r="Z48" s="397">
        <v>15.332000000000001</v>
      </c>
      <c r="AA48" s="400">
        <v>0.81553191489361698</v>
      </c>
      <c r="AB48" s="397">
        <v>14.667</v>
      </c>
      <c r="AC48" s="400">
        <v>0.78015957446808504</v>
      </c>
      <c r="AD48" s="397">
        <v>13.256</v>
      </c>
      <c r="AE48" s="400">
        <v>0.70510638297872341</v>
      </c>
      <c r="AF48" s="397">
        <v>12.34</v>
      </c>
      <c r="AG48" s="400">
        <v>0.65638297872340423</v>
      </c>
      <c r="AH48" s="397">
        <v>11.86</v>
      </c>
      <c r="AI48" s="400">
        <v>0.63085106382978717</v>
      </c>
      <c r="AJ48" s="397">
        <v>11.673999999999999</v>
      </c>
      <c r="AK48" s="400">
        <v>0.62095744680851062</v>
      </c>
      <c r="AL48" s="397">
        <v>11.403</v>
      </c>
      <c r="AM48" s="400">
        <v>0.60654255319148931</v>
      </c>
      <c r="AN48" s="397">
        <v>11.218999999999999</v>
      </c>
      <c r="AO48" s="400">
        <v>0.59675531914893609</v>
      </c>
      <c r="AP48" s="397">
        <v>10.896000000000001</v>
      </c>
      <c r="AQ48" s="400">
        <v>0.57957446808510638</v>
      </c>
      <c r="AR48" s="397">
        <v>10.683</v>
      </c>
      <c r="AS48" s="400">
        <v>0.56824468085106383</v>
      </c>
      <c r="AT48" s="397">
        <v>10.48</v>
      </c>
      <c r="AU48" s="400">
        <v>0.55744680851063833</v>
      </c>
      <c r="AV48" s="397">
        <v>10.247999999999999</v>
      </c>
      <c r="AW48" s="400">
        <v>0.54510638297872338</v>
      </c>
      <c r="AX48" s="38" t="s">
        <v>133</v>
      </c>
    </row>
    <row r="49" spans="1:51">
      <c r="A49" s="40" t="s">
        <v>126</v>
      </c>
      <c r="B49" s="40" t="s">
        <v>134</v>
      </c>
      <c r="C49" s="41">
        <v>35</v>
      </c>
      <c r="D49" s="40" t="s">
        <v>135</v>
      </c>
      <c r="E49" s="144">
        <v>7.7</v>
      </c>
      <c r="F49" s="397">
        <v>7.7789999999999999</v>
      </c>
      <c r="G49" s="400">
        <v>1.0102597402597402</v>
      </c>
      <c r="H49" s="397">
        <v>7.7457469999999997</v>
      </c>
      <c r="I49" s="400">
        <v>1.0059411688311688</v>
      </c>
      <c r="J49" s="397">
        <v>7.6920000000000002</v>
      </c>
      <c r="K49" s="400">
        <v>0.99896103896103894</v>
      </c>
      <c r="L49" s="397">
        <v>7.7649999999999997</v>
      </c>
      <c r="M49" s="400">
        <v>1.0084415584415585</v>
      </c>
      <c r="N49" s="397">
        <v>7.7320000000000002</v>
      </c>
      <c r="O49" s="400">
        <v>1.0041558441558442</v>
      </c>
      <c r="P49" s="397">
        <v>7.7450000000000001</v>
      </c>
      <c r="Q49" s="400">
        <v>1.0058441558441558</v>
      </c>
      <c r="R49" s="397">
        <v>7.7323880000000003</v>
      </c>
      <c r="S49" s="400">
        <v>1.0042062337662339</v>
      </c>
      <c r="T49" s="397">
        <v>7.6790000000000003</v>
      </c>
      <c r="U49" s="400">
        <v>0.99727272727272731</v>
      </c>
      <c r="V49" s="397">
        <v>7.6189999999999998</v>
      </c>
      <c r="W49" s="400">
        <v>0.9894805194805194</v>
      </c>
      <c r="X49" s="397">
        <v>7.5460000000000003</v>
      </c>
      <c r="Y49" s="400">
        <v>0.98</v>
      </c>
      <c r="Z49" s="397">
        <v>7.4939999999999998</v>
      </c>
      <c r="AA49" s="400">
        <v>0.97324675324675325</v>
      </c>
      <c r="AB49" s="397">
        <v>7.4409999999999998</v>
      </c>
      <c r="AC49" s="400">
        <v>0.96636363636363631</v>
      </c>
      <c r="AD49" s="397">
        <v>7.3239999999999998</v>
      </c>
      <c r="AE49" s="400">
        <v>0.95116883116883111</v>
      </c>
      <c r="AF49" s="397">
        <v>7.2210000000000001</v>
      </c>
      <c r="AG49" s="400">
        <v>0.93779220779220773</v>
      </c>
      <c r="AH49" s="397">
        <v>6.94</v>
      </c>
      <c r="AI49" s="400">
        <v>0.90129870129870138</v>
      </c>
      <c r="AJ49" s="397">
        <v>6.6669999999999998</v>
      </c>
      <c r="AK49" s="400">
        <v>0.86584415584415575</v>
      </c>
      <c r="AL49" s="397">
        <v>6.3570000000000002</v>
      </c>
      <c r="AM49" s="400">
        <v>0.82558441558441564</v>
      </c>
      <c r="AN49" s="397">
        <v>6.125</v>
      </c>
      <c r="AO49" s="400">
        <v>0.79545454545454541</v>
      </c>
      <c r="AP49" s="397">
        <v>5.9379999999999997</v>
      </c>
      <c r="AQ49" s="400">
        <v>0.77116883116883117</v>
      </c>
      <c r="AR49" s="397">
        <v>5.6580000000000004</v>
      </c>
      <c r="AS49" s="400">
        <v>0.73480519480519479</v>
      </c>
      <c r="AT49" s="397">
        <v>5.4729999999999999</v>
      </c>
      <c r="AU49" s="400">
        <v>0.71077922077922073</v>
      </c>
      <c r="AV49" s="397">
        <v>5.6070000000000002</v>
      </c>
      <c r="AW49" s="400">
        <v>0.72818181818181815</v>
      </c>
      <c r="AX49" s="38" t="s">
        <v>133</v>
      </c>
    </row>
    <row r="50" spans="1:51">
      <c r="A50" s="145" t="s">
        <v>126</v>
      </c>
      <c r="B50" s="145" t="s">
        <v>136</v>
      </c>
      <c r="C50" s="41">
        <v>6</v>
      </c>
      <c r="D50" s="40" t="s">
        <v>136</v>
      </c>
      <c r="E50" s="144">
        <v>3.4</v>
      </c>
      <c r="F50" s="397">
        <v>3.2320000000000002</v>
      </c>
      <c r="G50" s="400">
        <v>0.95058823529411773</v>
      </c>
      <c r="H50" s="397">
        <v>3.2625000000000002</v>
      </c>
      <c r="I50" s="400">
        <v>0.9595588235294118</v>
      </c>
      <c r="J50" s="397">
        <v>3.214</v>
      </c>
      <c r="K50" s="400">
        <v>0.94529411764705884</v>
      </c>
      <c r="L50" s="397">
        <v>3.2989999999999999</v>
      </c>
      <c r="M50" s="400">
        <v>0.97029411764705886</v>
      </c>
      <c r="N50" s="397">
        <v>3.3050000000000002</v>
      </c>
      <c r="O50" s="400">
        <v>0.97205882352941186</v>
      </c>
      <c r="P50" s="397">
        <v>2.7250000000000001</v>
      </c>
      <c r="Q50" s="400">
        <v>0.80147058823529416</v>
      </c>
      <c r="R50" s="397">
        <v>2.8</v>
      </c>
      <c r="S50" s="400">
        <v>0.82352941176470584</v>
      </c>
      <c r="T50" s="397">
        <v>2.7149999999999999</v>
      </c>
      <c r="U50" s="400">
        <v>0.79852941176470582</v>
      </c>
      <c r="V50" s="397">
        <v>2.6880000000000002</v>
      </c>
      <c r="W50" s="400">
        <v>0.7905882352941177</v>
      </c>
      <c r="X50" s="397">
        <v>2.4689999999999999</v>
      </c>
      <c r="Y50" s="400">
        <v>0.72617647058823531</v>
      </c>
      <c r="Z50" s="397">
        <v>2.2530000000000001</v>
      </c>
      <c r="AA50" s="400">
        <v>0.66264705882352948</v>
      </c>
      <c r="AB50" s="397">
        <v>1.887</v>
      </c>
      <c r="AC50" s="400">
        <v>0.55500000000000005</v>
      </c>
      <c r="AD50" s="397">
        <v>1.54</v>
      </c>
      <c r="AE50" s="400">
        <v>0.45294117647058824</v>
      </c>
      <c r="AF50" s="397">
        <v>1.4159999999999999</v>
      </c>
      <c r="AG50" s="400">
        <v>0.41647058823529409</v>
      </c>
      <c r="AH50" s="397">
        <v>1.4</v>
      </c>
      <c r="AI50" s="400">
        <v>0.41176470588235292</v>
      </c>
      <c r="AJ50" s="397">
        <v>1.46</v>
      </c>
      <c r="AK50" s="400">
        <v>0.42941176470588233</v>
      </c>
      <c r="AL50" s="397">
        <v>1.4870000000000001</v>
      </c>
      <c r="AM50" s="400">
        <v>0.43735294117647061</v>
      </c>
      <c r="AN50" s="397">
        <v>1.4870000000000001</v>
      </c>
      <c r="AO50" s="400">
        <v>0.43735294117647061</v>
      </c>
      <c r="AP50" s="397">
        <v>1.46</v>
      </c>
      <c r="AQ50" s="400">
        <v>0.42941176470588233</v>
      </c>
      <c r="AR50" s="397">
        <v>1.45</v>
      </c>
      <c r="AS50" s="400">
        <v>0.4264705882352941</v>
      </c>
      <c r="AT50" s="397">
        <v>1.47</v>
      </c>
      <c r="AU50" s="400">
        <v>0.43235294117647061</v>
      </c>
      <c r="AV50" s="397">
        <v>1.7709999999999999</v>
      </c>
      <c r="AW50" s="400">
        <v>0.52088235294117646</v>
      </c>
      <c r="AX50" s="38" t="s">
        <v>137</v>
      </c>
      <c r="AY50" s="119"/>
    </row>
    <row r="51" spans="1:51">
      <c r="A51" s="145" t="s">
        <v>126</v>
      </c>
      <c r="B51" s="145" t="s">
        <v>138</v>
      </c>
      <c r="C51" s="41">
        <v>7</v>
      </c>
      <c r="D51" s="40" t="s">
        <v>139</v>
      </c>
      <c r="E51" s="142">
        <v>11.35</v>
      </c>
      <c r="F51" s="397">
        <v>11.35</v>
      </c>
      <c r="G51" s="400">
        <v>1</v>
      </c>
      <c r="H51" s="397">
        <v>11.455</v>
      </c>
      <c r="I51" s="400">
        <v>1.0092511013215859</v>
      </c>
      <c r="J51" s="397">
        <v>10.282</v>
      </c>
      <c r="K51" s="400">
        <v>0.90590308370044059</v>
      </c>
      <c r="L51" s="397">
        <v>11.189</v>
      </c>
      <c r="M51" s="400">
        <v>0.98581497797356832</v>
      </c>
      <c r="N51" s="397">
        <v>11.259</v>
      </c>
      <c r="O51" s="400">
        <v>0.99198237885462559</v>
      </c>
      <c r="P51" s="397">
        <v>11.35</v>
      </c>
      <c r="Q51" s="400">
        <v>1</v>
      </c>
      <c r="R51" s="397">
        <v>11.319000000000001</v>
      </c>
      <c r="S51" s="400">
        <v>0.99726872246696041</v>
      </c>
      <c r="T51" s="397">
        <v>11.249000000000001</v>
      </c>
      <c r="U51" s="400">
        <v>0.99110132158590314</v>
      </c>
      <c r="V51" s="397">
        <v>11.157999999999999</v>
      </c>
      <c r="W51" s="400">
        <v>0.98308370044052862</v>
      </c>
      <c r="X51" s="397">
        <v>10.483000000000001</v>
      </c>
      <c r="Y51" s="400">
        <v>0.92361233480176219</v>
      </c>
      <c r="Z51" s="397">
        <v>9.4860000000000007</v>
      </c>
      <c r="AA51" s="400">
        <v>0.83577092511013229</v>
      </c>
      <c r="AB51" s="397">
        <v>8.7390000000000008</v>
      </c>
      <c r="AC51" s="400">
        <v>0.76995594713656401</v>
      </c>
      <c r="AD51" s="397">
        <v>7.7329999999999997</v>
      </c>
      <c r="AE51" s="400">
        <v>0.68132158590308367</v>
      </c>
      <c r="AF51" s="397">
        <v>7.4420000000000002</v>
      </c>
      <c r="AG51" s="400">
        <v>0.6556828193832599</v>
      </c>
      <c r="AH51" s="397">
        <v>7.2629999999999999</v>
      </c>
      <c r="AI51" s="400">
        <v>0.63991189427312778</v>
      </c>
      <c r="AJ51" s="397">
        <v>7.2370000000000001</v>
      </c>
      <c r="AK51" s="400">
        <v>0.63762114537444936</v>
      </c>
      <c r="AL51" s="397">
        <v>7.032</v>
      </c>
      <c r="AM51" s="400">
        <v>0.61955947136563883</v>
      </c>
      <c r="AN51" s="397">
        <v>7.032</v>
      </c>
      <c r="AO51" s="400">
        <v>0.61955947136563883</v>
      </c>
      <c r="AP51" s="397">
        <v>6.7588999999999997</v>
      </c>
      <c r="AQ51" s="400">
        <v>0.59549779735682817</v>
      </c>
      <c r="AR51" s="397">
        <v>6.5869999999999997</v>
      </c>
      <c r="AS51" s="400">
        <v>0.58035242290748901</v>
      </c>
      <c r="AT51" s="397">
        <v>6.75</v>
      </c>
      <c r="AU51" s="400">
        <v>0.59471365638766527</v>
      </c>
      <c r="AV51" s="397">
        <v>9.8260000000000005</v>
      </c>
      <c r="AW51" s="400">
        <v>0.86572687224669609</v>
      </c>
      <c r="AX51" s="38" t="s">
        <v>129</v>
      </c>
      <c r="AY51" s="143" t="s">
        <v>140</v>
      </c>
    </row>
    <row r="52" spans="1:51">
      <c r="A52" s="145" t="s">
        <v>126</v>
      </c>
      <c r="B52" s="145" t="s">
        <v>141</v>
      </c>
      <c r="C52" s="41">
        <v>33</v>
      </c>
      <c r="D52" s="40" t="s">
        <v>142</v>
      </c>
      <c r="E52" s="144">
        <v>4.968</v>
      </c>
      <c r="F52" s="397">
        <v>4.7140000000000004</v>
      </c>
      <c r="G52" s="400">
        <v>0.94887278582930767</v>
      </c>
      <c r="H52" s="397">
        <v>4.7750000000000004</v>
      </c>
      <c r="I52" s="400">
        <v>0.96115136876006446</v>
      </c>
      <c r="J52" s="397">
        <v>4.82</v>
      </c>
      <c r="K52" s="400">
        <v>0.97020933977455726</v>
      </c>
      <c r="L52" s="397">
        <v>4.8099999999999996</v>
      </c>
      <c r="M52" s="400">
        <v>0.96819645732689208</v>
      </c>
      <c r="N52" s="397">
        <v>4.9249999999999998</v>
      </c>
      <c r="O52" s="400">
        <v>0.99134460547504022</v>
      </c>
      <c r="P52" s="397">
        <v>4.9610000000000003</v>
      </c>
      <c r="Q52" s="400">
        <v>0.99859098228663457</v>
      </c>
      <c r="R52" s="397">
        <v>4.9130000000000003</v>
      </c>
      <c r="S52" s="400">
        <v>0.98892914653784225</v>
      </c>
      <c r="T52" s="397">
        <v>4.774</v>
      </c>
      <c r="U52" s="400">
        <v>0.96095008051529796</v>
      </c>
      <c r="V52" s="397">
        <v>4.1929999999999996</v>
      </c>
      <c r="W52" s="400">
        <v>0.84400161030595811</v>
      </c>
      <c r="X52" s="397">
        <v>3.7949999999999999</v>
      </c>
      <c r="Y52" s="400">
        <v>0.76388888888888884</v>
      </c>
      <c r="Z52" s="397">
        <v>3.492</v>
      </c>
      <c r="AA52" s="400">
        <v>0.70289855072463769</v>
      </c>
      <c r="AB52" s="397">
        <v>3.2</v>
      </c>
      <c r="AC52" s="400">
        <v>0.64412238325281812</v>
      </c>
      <c r="AD52" s="397">
        <v>2.6909999999999998</v>
      </c>
      <c r="AE52" s="400">
        <v>0.54166666666666663</v>
      </c>
      <c r="AF52" s="397">
        <v>2.2280000000000002</v>
      </c>
      <c r="AG52" s="400">
        <v>0.44847020933977461</v>
      </c>
      <c r="AH52" s="397">
        <v>2.09</v>
      </c>
      <c r="AI52" s="400">
        <v>0.42069243156199676</v>
      </c>
      <c r="AJ52" s="397">
        <v>2.09</v>
      </c>
      <c r="AK52" s="400">
        <v>0.42069243156199676</v>
      </c>
      <c r="AL52" s="397">
        <v>2.073</v>
      </c>
      <c r="AM52" s="400">
        <v>0.41727053140096615</v>
      </c>
      <c r="AN52" s="397">
        <v>2.0299999999999998</v>
      </c>
      <c r="AO52" s="400">
        <v>0.40861513687600642</v>
      </c>
      <c r="AP52" s="397">
        <v>1.85</v>
      </c>
      <c r="AQ52" s="400">
        <v>0.37238325281803547</v>
      </c>
      <c r="AR52" s="397">
        <v>1.61</v>
      </c>
      <c r="AS52" s="400">
        <v>0.32407407407407407</v>
      </c>
      <c r="AT52" s="397">
        <v>1.679</v>
      </c>
      <c r="AU52" s="400">
        <v>0.33796296296296297</v>
      </c>
      <c r="AV52" s="397">
        <v>2.073</v>
      </c>
      <c r="AW52" s="400">
        <v>0.41727053140096615</v>
      </c>
      <c r="AX52" s="38" t="s">
        <v>143</v>
      </c>
    </row>
    <row r="53" spans="1:51">
      <c r="A53" s="145" t="s">
        <v>126</v>
      </c>
      <c r="B53" s="145" t="s">
        <v>144</v>
      </c>
      <c r="C53" s="41">
        <v>4</v>
      </c>
      <c r="D53" s="40" t="s">
        <v>145</v>
      </c>
      <c r="E53" s="144">
        <v>15</v>
      </c>
      <c r="F53" s="397">
        <v>12.44</v>
      </c>
      <c r="G53" s="400">
        <v>0.82933333333333326</v>
      </c>
      <c r="H53" s="397">
        <v>15.1625</v>
      </c>
      <c r="I53" s="400">
        <v>1.0108333333333333</v>
      </c>
      <c r="J53" s="397">
        <v>15.125</v>
      </c>
      <c r="K53" s="400">
        <v>1.0083333333333333</v>
      </c>
      <c r="L53" s="397">
        <v>15.154999999999999</v>
      </c>
      <c r="M53" s="400">
        <v>1.0103333333333333</v>
      </c>
      <c r="N53" s="397">
        <v>15.14</v>
      </c>
      <c r="O53" s="400">
        <v>1.0093333333333334</v>
      </c>
      <c r="P53" s="397">
        <v>15.095000000000001</v>
      </c>
      <c r="Q53" s="400">
        <v>1.0063333333333333</v>
      </c>
      <c r="R53" s="397">
        <v>15.102</v>
      </c>
      <c r="S53" s="400">
        <v>1.0067999999999999</v>
      </c>
      <c r="T53" s="397">
        <v>14.93</v>
      </c>
      <c r="U53" s="400">
        <v>0.99533333333333329</v>
      </c>
      <c r="V53" s="397">
        <v>14.69</v>
      </c>
      <c r="W53" s="400">
        <v>0.97933333333333328</v>
      </c>
      <c r="X53" s="397">
        <v>13.88</v>
      </c>
      <c r="Y53" s="400">
        <v>0.92533333333333334</v>
      </c>
      <c r="Z53" s="397">
        <v>12.17</v>
      </c>
      <c r="AA53" s="400">
        <v>0.81133333333333335</v>
      </c>
      <c r="AB53" s="397">
        <v>11.371</v>
      </c>
      <c r="AC53" s="400">
        <v>0.75806666666666667</v>
      </c>
      <c r="AD53" s="397">
        <v>9.23</v>
      </c>
      <c r="AE53" s="400">
        <v>0.6153333333333334</v>
      </c>
      <c r="AF53" s="397">
        <v>7.5519999999999996</v>
      </c>
      <c r="AG53" s="400">
        <v>0.50346666666666662</v>
      </c>
      <c r="AH53" s="397">
        <v>6.39</v>
      </c>
      <c r="AI53" s="400">
        <v>0.42599999999999999</v>
      </c>
      <c r="AJ53" s="397">
        <v>6.008</v>
      </c>
      <c r="AK53" s="400">
        <v>0.40053333333333335</v>
      </c>
      <c r="AL53" s="397">
        <v>5.4450000000000003</v>
      </c>
      <c r="AM53" s="400">
        <v>0.36300000000000004</v>
      </c>
      <c r="AN53" s="397">
        <v>5.2949999999999999</v>
      </c>
      <c r="AO53" s="400">
        <v>0.35299999999999998</v>
      </c>
      <c r="AP53" s="397">
        <v>4.7590000000000003</v>
      </c>
      <c r="AQ53" s="400">
        <v>0.3172666666666667</v>
      </c>
      <c r="AR53" s="397">
        <v>4.4139999999999997</v>
      </c>
      <c r="AS53" s="400">
        <v>0.29426666666666662</v>
      </c>
      <c r="AT53" s="397">
        <v>4.3140000000000001</v>
      </c>
      <c r="AU53" s="400">
        <v>0.28760000000000002</v>
      </c>
      <c r="AV53" s="397">
        <v>4.96</v>
      </c>
      <c r="AW53" s="400">
        <v>0.33066666666666666</v>
      </c>
      <c r="AX53" s="38" t="s">
        <v>129</v>
      </c>
      <c r="AY53" s="119"/>
    </row>
    <row r="54" spans="1:51">
      <c r="A54" s="145" t="s">
        <v>126</v>
      </c>
      <c r="B54" s="145" t="s">
        <v>146</v>
      </c>
      <c r="C54" s="41">
        <v>5</v>
      </c>
      <c r="D54" s="40" t="s">
        <v>146</v>
      </c>
      <c r="E54" s="144">
        <v>3.2</v>
      </c>
      <c r="F54" s="397">
        <v>2.25</v>
      </c>
      <c r="G54" s="400">
        <v>0.703125</v>
      </c>
      <c r="H54" s="397">
        <v>2.4984999999999999</v>
      </c>
      <c r="I54" s="400">
        <v>0.78078124999999998</v>
      </c>
      <c r="J54" s="397">
        <v>2.532</v>
      </c>
      <c r="K54" s="400">
        <v>0.79125000000000001</v>
      </c>
      <c r="L54" s="397">
        <v>2.5649999999999999</v>
      </c>
      <c r="M54" s="400">
        <v>0.80156249999999996</v>
      </c>
      <c r="N54" s="397">
        <v>2.605</v>
      </c>
      <c r="O54" s="400">
        <v>0.81406249999999991</v>
      </c>
      <c r="P54" s="397">
        <v>3.0219999999999998</v>
      </c>
      <c r="Q54" s="400">
        <v>0.94437499999999985</v>
      </c>
      <c r="R54" s="397">
        <v>2.9670000000000001</v>
      </c>
      <c r="S54" s="400">
        <v>0.92718749999999994</v>
      </c>
      <c r="T54" s="397">
        <v>2.8849999999999998</v>
      </c>
      <c r="U54" s="400">
        <v>0.90156249999999993</v>
      </c>
      <c r="V54" s="397">
        <v>2.8479999999999999</v>
      </c>
      <c r="W54" s="400">
        <v>0.8899999999999999</v>
      </c>
      <c r="X54" s="397">
        <v>2.702</v>
      </c>
      <c r="Y54" s="400">
        <v>0.84437499999999999</v>
      </c>
      <c r="Z54" s="397">
        <v>2.61</v>
      </c>
      <c r="AA54" s="400">
        <v>0.81562499999999993</v>
      </c>
      <c r="AB54" s="397">
        <v>2.4590000000000001</v>
      </c>
      <c r="AC54" s="400">
        <v>0.7684375</v>
      </c>
      <c r="AD54" s="397">
        <v>2.3029999999999999</v>
      </c>
      <c r="AE54" s="400">
        <v>0.71968749999999992</v>
      </c>
      <c r="AF54" s="397">
        <v>2.2290000000000001</v>
      </c>
      <c r="AG54" s="400">
        <v>0.69656249999999997</v>
      </c>
      <c r="AH54" s="397">
        <v>2.2000000000000002</v>
      </c>
      <c r="AI54" s="400">
        <v>0.6875</v>
      </c>
      <c r="AJ54" s="397">
        <v>2.1920000000000002</v>
      </c>
      <c r="AK54" s="400">
        <v>0.68500000000000005</v>
      </c>
      <c r="AL54" s="397">
        <v>2.161</v>
      </c>
      <c r="AM54" s="400">
        <v>0.67531249999999998</v>
      </c>
      <c r="AN54" s="397">
        <v>2.1560000000000001</v>
      </c>
      <c r="AO54" s="400">
        <v>0.67374999999999996</v>
      </c>
      <c r="AP54" s="397">
        <v>2.1150000000000002</v>
      </c>
      <c r="AQ54" s="400">
        <v>0.66093750000000007</v>
      </c>
      <c r="AR54" s="397">
        <v>2.1</v>
      </c>
      <c r="AS54" s="400">
        <v>0.65625</v>
      </c>
      <c r="AT54" s="397">
        <v>2.11</v>
      </c>
      <c r="AU54" s="400">
        <v>0.65937499999999993</v>
      </c>
      <c r="AV54" s="397">
        <v>2.2440000000000002</v>
      </c>
      <c r="AW54" s="400">
        <v>0.70125000000000004</v>
      </c>
      <c r="AX54" s="38" t="s">
        <v>137</v>
      </c>
      <c r="AY54" s="119"/>
    </row>
    <row r="55" spans="1:51">
      <c r="A55" s="40" t="s">
        <v>126</v>
      </c>
      <c r="B55" s="40" t="s">
        <v>147</v>
      </c>
      <c r="C55" s="41" t="s">
        <v>148</v>
      </c>
      <c r="D55" s="40" t="s">
        <v>149</v>
      </c>
      <c r="E55" s="146">
        <v>1.1200000000000001</v>
      </c>
      <c r="F55" s="397">
        <v>1.1200000000000001</v>
      </c>
      <c r="G55" s="400">
        <v>1</v>
      </c>
      <c r="H55" s="397">
        <v>1.1200000000000001</v>
      </c>
      <c r="I55" s="400">
        <v>1</v>
      </c>
      <c r="J55" s="397">
        <v>1.1200000000000001</v>
      </c>
      <c r="K55" s="400">
        <v>1</v>
      </c>
      <c r="L55" s="397">
        <v>1.1200000000000001</v>
      </c>
      <c r="M55" s="400">
        <v>1</v>
      </c>
      <c r="N55" s="397">
        <v>1.1200000000000001</v>
      </c>
      <c r="O55" s="400">
        <v>1</v>
      </c>
      <c r="P55" s="397">
        <v>1.1200000000000001</v>
      </c>
      <c r="Q55" s="400">
        <v>1</v>
      </c>
      <c r="R55" s="397">
        <v>1.1200000000000001</v>
      </c>
      <c r="S55" s="400">
        <v>1</v>
      </c>
      <c r="T55" s="397">
        <v>1.1200000000000001</v>
      </c>
      <c r="U55" s="400">
        <v>1</v>
      </c>
      <c r="V55" s="398">
        <v>1</v>
      </c>
      <c r="W55" s="400">
        <v>0.89285714285714279</v>
      </c>
      <c r="X55" s="397">
        <v>0.98</v>
      </c>
      <c r="Y55" s="400">
        <v>0.87499999999999989</v>
      </c>
      <c r="Z55" s="397">
        <v>0.94199999999999995</v>
      </c>
      <c r="AA55" s="400">
        <v>0.84107142857142847</v>
      </c>
      <c r="AB55" s="397">
        <v>1.008</v>
      </c>
      <c r="AC55" s="400">
        <v>0.89999999999999991</v>
      </c>
      <c r="AD55" s="397">
        <v>1.008</v>
      </c>
      <c r="AE55" s="400">
        <v>0.89999999999999991</v>
      </c>
      <c r="AF55" s="397">
        <v>0.70699999999999996</v>
      </c>
      <c r="AG55" s="400">
        <v>0.63124999999999987</v>
      </c>
      <c r="AH55" s="397">
        <v>0.63400000000000001</v>
      </c>
      <c r="AI55" s="400">
        <v>0.56607142857142856</v>
      </c>
      <c r="AJ55" s="397">
        <v>0.63400000000000001</v>
      </c>
      <c r="AK55" s="400">
        <v>0.56607142857142856</v>
      </c>
      <c r="AL55" s="397">
        <v>0.65300000000000002</v>
      </c>
      <c r="AM55" s="400">
        <v>0.58303571428571421</v>
      </c>
      <c r="AN55" s="397">
        <v>0.67300000000000004</v>
      </c>
      <c r="AO55" s="400">
        <v>0.60089285714285712</v>
      </c>
      <c r="AP55" s="397">
        <v>0.67900000000000005</v>
      </c>
      <c r="AQ55" s="400">
        <v>0.60624999999999996</v>
      </c>
      <c r="AR55" s="397">
        <v>0.67200000000000004</v>
      </c>
      <c r="AS55" s="400">
        <v>0.6</v>
      </c>
      <c r="AT55" s="397">
        <v>0.67200000000000004</v>
      </c>
      <c r="AU55" s="400">
        <v>0.6</v>
      </c>
      <c r="AV55" s="397">
        <v>0.98880000000000001</v>
      </c>
      <c r="AW55" s="400">
        <v>0.88285714285714278</v>
      </c>
      <c r="AX55" s="38" t="s">
        <v>150</v>
      </c>
      <c r="AY55" s="119"/>
    </row>
    <row r="56" spans="1:51" ht="12" customHeight="1">
      <c r="A56" s="40" t="s">
        <v>126</v>
      </c>
      <c r="B56" s="40" t="s">
        <v>151</v>
      </c>
      <c r="C56" s="41" t="s">
        <v>152</v>
      </c>
      <c r="D56" s="40" t="s">
        <v>151</v>
      </c>
      <c r="E56" s="144">
        <v>0.72399999999999998</v>
      </c>
      <c r="F56" s="397">
        <v>0.54300000000000004</v>
      </c>
      <c r="G56" s="400">
        <v>0.75000000000000011</v>
      </c>
      <c r="H56" s="397">
        <v>0.59499999999999997</v>
      </c>
      <c r="I56" s="400">
        <v>0.82182320441988954</v>
      </c>
      <c r="J56" s="397">
        <v>0.6</v>
      </c>
      <c r="K56" s="400">
        <v>0.82872928176795579</v>
      </c>
      <c r="L56" s="397">
        <v>0.60599999999999998</v>
      </c>
      <c r="M56" s="400">
        <v>0.83701657458563539</v>
      </c>
      <c r="N56" s="397">
        <v>0.72</v>
      </c>
      <c r="O56" s="400">
        <v>0.99447513812154698</v>
      </c>
      <c r="P56" s="397">
        <v>0.72</v>
      </c>
      <c r="Q56" s="400">
        <v>0.99447513812154698</v>
      </c>
      <c r="R56" s="397">
        <v>0.72399999999999998</v>
      </c>
      <c r="S56" s="400">
        <v>1</v>
      </c>
      <c r="T56" s="397">
        <v>0.72399999999999998</v>
      </c>
      <c r="U56" s="400">
        <v>1</v>
      </c>
      <c r="V56" s="396">
        <v>0.72399999999999998</v>
      </c>
      <c r="W56" s="400">
        <v>1</v>
      </c>
      <c r="X56" s="397">
        <v>0.69899999999999995</v>
      </c>
      <c r="Y56" s="400">
        <v>0.96546961325966851</v>
      </c>
      <c r="Z56" s="397">
        <v>0.69899999999999995</v>
      </c>
      <c r="AA56" s="400">
        <v>0.96546961325966851</v>
      </c>
      <c r="AB56" s="397">
        <v>0.51500000000000001</v>
      </c>
      <c r="AC56" s="400">
        <v>0.71132596685082872</v>
      </c>
      <c r="AD56" s="397">
        <v>0.4</v>
      </c>
      <c r="AE56" s="400">
        <v>0.5524861878453039</v>
      </c>
      <c r="AF56" s="397">
        <v>0.32500000000000001</v>
      </c>
      <c r="AG56" s="400">
        <v>0.44889502762430944</v>
      </c>
      <c r="AH56" s="397">
        <v>0.28000000000000003</v>
      </c>
      <c r="AI56" s="400">
        <v>0.38674033149171277</v>
      </c>
      <c r="AJ56" s="397">
        <v>0.24</v>
      </c>
      <c r="AK56" s="400">
        <v>0.33149171270718231</v>
      </c>
      <c r="AL56" s="397">
        <v>0.17199999999999999</v>
      </c>
      <c r="AM56" s="400">
        <v>0.23756906077348064</v>
      </c>
      <c r="AN56" s="397">
        <v>0.107</v>
      </c>
      <c r="AO56" s="400">
        <v>0.1477900552486188</v>
      </c>
      <c r="AP56" s="397">
        <v>0.03</v>
      </c>
      <c r="AQ56" s="400">
        <v>4.1436464088397788E-2</v>
      </c>
      <c r="AR56" s="397">
        <v>1.7999999999999999E-2</v>
      </c>
      <c r="AS56" s="400">
        <v>2.4861878453038673E-2</v>
      </c>
      <c r="AT56" s="397">
        <v>1.2E-2</v>
      </c>
      <c r="AU56" s="400">
        <v>1.6574585635359115E-2</v>
      </c>
      <c r="AV56" s="397">
        <v>0</v>
      </c>
      <c r="AW56" s="400">
        <v>0</v>
      </c>
      <c r="AX56" s="38" t="s">
        <v>137</v>
      </c>
      <c r="AY56" s="119"/>
    </row>
    <row r="57" spans="1:51">
      <c r="A57" s="40" t="s">
        <v>126</v>
      </c>
      <c r="B57" s="40" t="s">
        <v>153</v>
      </c>
      <c r="C57" s="41" t="s">
        <v>154</v>
      </c>
      <c r="D57" s="40" t="s">
        <v>155</v>
      </c>
      <c r="E57" s="144">
        <v>0.64100000000000001</v>
      </c>
      <c r="F57" s="397">
        <v>0.64100000000000001</v>
      </c>
      <c r="G57" s="400">
        <v>1</v>
      </c>
      <c r="H57" s="397">
        <v>0.64100000000000001</v>
      </c>
      <c r="I57" s="400">
        <v>1</v>
      </c>
      <c r="J57" s="397">
        <v>0.64100000000000001</v>
      </c>
      <c r="K57" s="400">
        <v>1</v>
      </c>
      <c r="L57" s="397">
        <v>0.64100000000000001</v>
      </c>
      <c r="M57" s="400">
        <v>1</v>
      </c>
      <c r="N57" s="397">
        <v>0.64100000000000001</v>
      </c>
      <c r="O57" s="400">
        <v>1</v>
      </c>
      <c r="P57" s="397">
        <v>0.64100000000000001</v>
      </c>
      <c r="Q57" s="400">
        <v>1</v>
      </c>
      <c r="R57" s="397">
        <v>0.64100000000000001</v>
      </c>
      <c r="S57" s="400">
        <v>1</v>
      </c>
      <c r="T57" s="397">
        <v>0.64100000000000001</v>
      </c>
      <c r="U57" s="400">
        <v>1</v>
      </c>
      <c r="V57" s="397">
        <v>0.64100000000000001</v>
      </c>
      <c r="W57" s="400">
        <v>1</v>
      </c>
      <c r="X57" s="397">
        <v>0.622</v>
      </c>
      <c r="Y57" s="400">
        <v>0.97035881435257409</v>
      </c>
      <c r="Z57" s="397">
        <v>0.6</v>
      </c>
      <c r="AA57" s="400">
        <v>0.93603744149765988</v>
      </c>
      <c r="AB57" s="397">
        <v>0.48299999999999998</v>
      </c>
      <c r="AC57" s="400">
        <v>0.75351014040561615</v>
      </c>
      <c r="AD57" s="397">
        <v>0.34300000000000003</v>
      </c>
      <c r="AE57" s="400">
        <v>0.53510140405616224</v>
      </c>
      <c r="AF57" s="397">
        <v>0.255</v>
      </c>
      <c r="AG57" s="400">
        <v>0.39781591263650545</v>
      </c>
      <c r="AH57" s="397">
        <v>0.2</v>
      </c>
      <c r="AI57" s="400">
        <v>0.31201248049921998</v>
      </c>
      <c r="AJ57" s="397">
        <v>0.18</v>
      </c>
      <c r="AK57" s="400">
        <v>0.28081123244929795</v>
      </c>
      <c r="AL57" s="397">
        <v>0.18</v>
      </c>
      <c r="AM57" s="400">
        <v>0.28081123244929795</v>
      </c>
      <c r="AN57" s="397">
        <v>0.18</v>
      </c>
      <c r="AO57" s="400">
        <v>0.28081123244929795</v>
      </c>
      <c r="AP57" s="397">
        <v>0.157</v>
      </c>
      <c r="AQ57" s="400">
        <v>0.24492979719188768</v>
      </c>
      <c r="AR57" s="397">
        <v>0.13900000000000001</v>
      </c>
      <c r="AS57" s="400">
        <v>0.21684867394695789</v>
      </c>
      <c r="AT57" s="397">
        <v>0.13200000000000001</v>
      </c>
      <c r="AU57" s="400">
        <v>0.20592823712948519</v>
      </c>
      <c r="AV57" s="397">
        <v>0.154</v>
      </c>
      <c r="AW57" s="400">
        <v>0.24024960998439937</v>
      </c>
      <c r="AX57" s="38" t="s">
        <v>137</v>
      </c>
      <c r="AY57" s="119"/>
    </row>
    <row r="58" spans="1:51" s="72" customFormat="1" ht="13.5" customHeight="1" thickBot="1">
      <c r="A58" s="469" t="s">
        <v>156</v>
      </c>
      <c r="B58" s="470"/>
      <c r="C58" s="425"/>
      <c r="D58" s="147"/>
      <c r="E58" s="68">
        <v>77.802999999999997</v>
      </c>
      <c r="F58" s="69">
        <v>71.283000000000015</v>
      </c>
      <c r="G58" s="400">
        <v>0.91619860416693466</v>
      </c>
      <c r="H58" s="69">
        <v>75.338296999999997</v>
      </c>
      <c r="I58" s="400">
        <v>0.96832123439970186</v>
      </c>
      <c r="J58" s="69">
        <v>74.387</v>
      </c>
      <c r="K58" s="400">
        <v>0.95609423801138782</v>
      </c>
      <c r="L58" s="69">
        <v>76.158000000000001</v>
      </c>
      <c r="M58" s="400">
        <v>0.97885685641941833</v>
      </c>
      <c r="N58" s="69">
        <v>76.768000000000015</v>
      </c>
      <c r="O58" s="400">
        <v>0.98669717106024213</v>
      </c>
      <c r="P58" s="69">
        <v>76.731000000000009</v>
      </c>
      <c r="Q58" s="400">
        <v>0.98622161099186423</v>
      </c>
      <c r="R58" s="69">
        <v>76.701346000000015</v>
      </c>
      <c r="S58" s="400">
        <v>0.98584046887652166</v>
      </c>
      <c r="T58" s="69">
        <v>75.723000000000027</v>
      </c>
      <c r="U58" s="400">
        <v>0.97326581237227394</v>
      </c>
      <c r="V58" s="69">
        <v>73.551000000000016</v>
      </c>
      <c r="W58" s="400">
        <v>0.94534915106101336</v>
      </c>
      <c r="X58" s="69">
        <v>70</v>
      </c>
      <c r="Y58" s="400">
        <v>0.89970823747156281</v>
      </c>
      <c r="Z58" s="69">
        <v>65.744</v>
      </c>
      <c r="AA58" s="400">
        <v>0.8450059766332918</v>
      </c>
      <c r="AB58" s="69">
        <v>62.411000000000008</v>
      </c>
      <c r="AC58" s="400">
        <v>0.80216701155482451</v>
      </c>
      <c r="AD58" s="69">
        <v>54.837999999999994</v>
      </c>
      <c r="AE58" s="400">
        <v>0.70483143323522224</v>
      </c>
      <c r="AF58" s="69">
        <v>49.915000000000006</v>
      </c>
      <c r="AG58" s="400">
        <v>0.64155623819132945</v>
      </c>
      <c r="AH58" s="69">
        <v>46.694000000000003</v>
      </c>
      <c r="AI58" s="400">
        <v>0.60015680629281654</v>
      </c>
      <c r="AJ58" s="69">
        <v>45.579000000000008</v>
      </c>
      <c r="AK58" s="400">
        <v>0.5858257393673767</v>
      </c>
      <c r="AL58" s="69">
        <v>44.018000000000001</v>
      </c>
      <c r="AM58" s="400">
        <v>0.56576224567176081</v>
      </c>
      <c r="AN58" s="69">
        <v>42.606999999999999</v>
      </c>
      <c r="AO58" s="400">
        <v>0.54762669819929821</v>
      </c>
      <c r="AP58" s="69">
        <v>40.860900000000001</v>
      </c>
      <c r="AQ58" s="400">
        <v>0.52518411886431116</v>
      </c>
      <c r="AR58" s="69">
        <v>39.506000000000007</v>
      </c>
      <c r="AS58" s="400">
        <v>0.50776962327930808</v>
      </c>
      <c r="AT58" s="69">
        <v>39.277999999999992</v>
      </c>
      <c r="AU58" s="400">
        <v>0.50483914502011484</v>
      </c>
      <c r="AV58" s="69">
        <v>45.046799999999998</v>
      </c>
      <c r="AW58" s="400">
        <v>0.57898538616762851</v>
      </c>
      <c r="AX58" s="148"/>
      <c r="AY58" s="149">
        <v>194.918329</v>
      </c>
    </row>
    <row r="59" spans="1:51" ht="4.5" customHeight="1" thickBot="1">
      <c r="A59" s="150"/>
      <c r="B59" s="150"/>
      <c r="C59" s="151"/>
      <c r="D59" s="150"/>
      <c r="E59" s="153"/>
      <c r="F59" s="80"/>
      <c r="G59" s="81"/>
      <c r="H59" s="80"/>
      <c r="I59" s="81"/>
      <c r="J59" s="80"/>
      <c r="K59" s="81"/>
      <c r="L59" s="80"/>
      <c r="M59" s="81"/>
      <c r="N59" s="80"/>
      <c r="O59" s="81"/>
      <c r="P59" s="80"/>
      <c r="Q59" s="81"/>
      <c r="R59" s="80"/>
      <c r="S59" s="81"/>
      <c r="T59" s="80"/>
      <c r="U59" s="81"/>
      <c r="V59" s="80"/>
      <c r="W59" s="81"/>
      <c r="X59" s="80"/>
      <c r="Y59" s="81"/>
      <c r="Z59" s="80"/>
      <c r="AA59" s="81"/>
      <c r="AB59" s="80"/>
      <c r="AC59" s="81"/>
      <c r="AD59" s="80"/>
      <c r="AE59" s="81"/>
      <c r="AF59" s="80"/>
      <c r="AG59" s="81"/>
      <c r="AH59" s="80"/>
      <c r="AI59" s="81"/>
      <c r="AJ59" s="80"/>
      <c r="AK59" s="81"/>
      <c r="AL59" s="80"/>
      <c r="AM59" s="81"/>
      <c r="AN59" s="80"/>
      <c r="AO59" s="81"/>
      <c r="AP59" s="80"/>
      <c r="AQ59" s="81"/>
      <c r="AR59" s="80"/>
      <c r="AS59" s="81"/>
      <c r="AT59" s="80"/>
      <c r="AU59" s="81"/>
      <c r="AV59" s="80"/>
      <c r="AW59" s="81"/>
    </row>
    <row r="60" spans="1:51" s="72" customFormat="1" ht="13.5" customHeight="1" thickBot="1">
      <c r="A60" s="471" t="s">
        <v>157</v>
      </c>
      <c r="B60" s="472"/>
      <c r="C60" s="155"/>
      <c r="D60" s="156"/>
      <c r="E60" s="90">
        <v>389.33499999999998</v>
      </c>
      <c r="F60" s="399">
        <v>315.52300000000002</v>
      </c>
      <c r="G60" s="400">
        <v>0.81041519514043192</v>
      </c>
      <c r="H60" s="399">
        <v>337.35384099999999</v>
      </c>
      <c r="I60" s="400">
        <v>0.86648732068783951</v>
      </c>
      <c r="J60" s="399">
        <v>345.20400000000001</v>
      </c>
      <c r="K60" s="400">
        <v>0.88665031399694361</v>
      </c>
      <c r="L60" s="399">
        <v>356.15700000000004</v>
      </c>
      <c r="M60" s="400">
        <v>0.91478289904580901</v>
      </c>
      <c r="N60" s="399">
        <v>372.55700000000002</v>
      </c>
      <c r="O60" s="400">
        <v>0.9569060063955207</v>
      </c>
      <c r="P60" s="399">
        <v>379.68700000000001</v>
      </c>
      <c r="Q60" s="400">
        <v>0.97521928416402337</v>
      </c>
      <c r="R60" s="399">
        <v>380.59934600000008</v>
      </c>
      <c r="S60" s="400">
        <v>0.97756262858463816</v>
      </c>
      <c r="T60" s="399">
        <v>376.93200000000002</v>
      </c>
      <c r="U60" s="400">
        <v>0.96814311582570289</v>
      </c>
      <c r="V60" s="399">
        <v>363.23800000000006</v>
      </c>
      <c r="W60" s="400">
        <v>0.93297032118869372</v>
      </c>
      <c r="X60" s="399">
        <v>338.66699999999997</v>
      </c>
      <c r="Y60" s="400">
        <v>0.86986014614663465</v>
      </c>
      <c r="Z60" s="399">
        <v>296.65099999999995</v>
      </c>
      <c r="AA60" s="400">
        <v>0.76194279990239755</v>
      </c>
      <c r="AB60" s="399">
        <v>279.39099999999996</v>
      </c>
      <c r="AC60" s="400">
        <v>0.71761079789898152</v>
      </c>
      <c r="AD60" s="399">
        <v>236.59899999999999</v>
      </c>
      <c r="AE60" s="400">
        <v>0.60770030950209974</v>
      </c>
      <c r="AF60" s="399">
        <v>203.17000000000002</v>
      </c>
      <c r="AG60" s="400">
        <v>0.52183851952688565</v>
      </c>
      <c r="AH60" s="399">
        <v>187.39100000000002</v>
      </c>
      <c r="AI60" s="400">
        <v>0.48131043959572101</v>
      </c>
      <c r="AJ60" s="399">
        <v>183.66800000000001</v>
      </c>
      <c r="AK60" s="400">
        <v>0.47174798053090528</v>
      </c>
      <c r="AL60" s="399">
        <v>176.042</v>
      </c>
      <c r="AM60" s="400">
        <v>0.45216073561328934</v>
      </c>
      <c r="AN60" s="399">
        <v>170.70099999999999</v>
      </c>
      <c r="AO60" s="400">
        <v>0.43844247242092288</v>
      </c>
      <c r="AP60" s="399">
        <v>159.9299</v>
      </c>
      <c r="AQ60" s="400">
        <v>0.41077709427613757</v>
      </c>
      <c r="AR60" s="399">
        <v>153.31</v>
      </c>
      <c r="AS60" s="400">
        <v>0.39377399925514023</v>
      </c>
      <c r="AT60" s="399">
        <v>151.733</v>
      </c>
      <c r="AU60" s="400">
        <v>0.38972350289596364</v>
      </c>
      <c r="AV60" s="399">
        <v>168.80879999999999</v>
      </c>
      <c r="AW60" s="400">
        <v>0.43358239048634212</v>
      </c>
      <c r="AX60" s="160"/>
      <c r="AY60" s="71"/>
    </row>
    <row r="61" spans="1:51" s="161" customFormat="1" ht="27" customHeight="1">
      <c r="C61" s="162"/>
      <c r="J61" s="163">
        <v>29.680999999999983</v>
      </c>
      <c r="N61" s="163">
        <v>27.353000000000009</v>
      </c>
      <c r="P61" s="163">
        <v>7.1299999999999955</v>
      </c>
      <c r="R61" s="163">
        <v>8.0423460000000659</v>
      </c>
      <c r="S61" s="163"/>
      <c r="T61" s="163">
        <v>4.375</v>
      </c>
      <c r="V61" s="163">
        <v>-9.31899999999996</v>
      </c>
      <c r="X61" s="163">
        <v>-33.890000000000043</v>
      </c>
      <c r="Y61" s="163"/>
      <c r="Z61" s="163">
        <v>-75.906000000000063</v>
      </c>
      <c r="AA61" s="163"/>
      <c r="AB61" s="163">
        <v>-93.166000000000054</v>
      </c>
      <c r="AC61" s="163"/>
      <c r="AD61" s="163">
        <v>-135.95800000000003</v>
      </c>
      <c r="AE61" s="163"/>
      <c r="AF61" s="163">
        <v>-169.387</v>
      </c>
      <c r="AG61" s="163"/>
      <c r="AH61" s="163">
        <v>-185.166</v>
      </c>
      <c r="AI61" s="163"/>
      <c r="AJ61" s="163">
        <v>-188.88900000000001</v>
      </c>
      <c r="AK61" s="163"/>
      <c r="AL61" s="163">
        <v>-196.51500000000001</v>
      </c>
      <c r="AM61" s="163"/>
      <c r="AN61" s="163">
        <v>-201.85600000000002</v>
      </c>
      <c r="AO61" s="163"/>
      <c r="AP61" s="163">
        <v>-212.62710000000001</v>
      </c>
      <c r="AQ61" s="163"/>
      <c r="AR61" s="163">
        <v>-219.24700000000001</v>
      </c>
      <c r="AS61" s="163"/>
      <c r="AT61" s="163">
        <v>-220.82400000000001</v>
      </c>
      <c r="AU61" s="163"/>
      <c r="AV61" s="163">
        <v>-203.74820000000003</v>
      </c>
      <c r="AW61" s="163"/>
      <c r="AX61" s="164" t="s">
        <v>158</v>
      </c>
    </row>
    <row r="62" spans="1:51" ht="13.5" thickBot="1">
      <c r="A62" s="165" t="s">
        <v>159</v>
      </c>
      <c r="L62" s="166"/>
      <c r="M62" s="167"/>
      <c r="N62" s="166">
        <v>0</v>
      </c>
      <c r="O62" s="167"/>
      <c r="P62" s="166">
        <v>-7.1299999999999955</v>
      </c>
      <c r="Q62" s="166"/>
      <c r="R62" s="166"/>
      <c r="S62" s="166"/>
      <c r="T62" s="166"/>
      <c r="U62" s="166"/>
      <c r="V62" s="166">
        <v>16.448999999999955</v>
      </c>
      <c r="W62" s="166"/>
      <c r="AB62" s="166">
        <v>83.847000000000094</v>
      </c>
      <c r="AC62" s="168"/>
      <c r="AD62" s="168"/>
      <c r="AE62" s="168"/>
      <c r="AF62" s="168"/>
      <c r="AG62" s="168"/>
      <c r="AH62" s="166">
        <v>91.999999999999943</v>
      </c>
      <c r="AI62" s="168"/>
      <c r="AJ62" s="168"/>
      <c r="AK62" s="168"/>
      <c r="AL62" s="168"/>
      <c r="AM62" s="168"/>
      <c r="AN62" s="166">
        <v>16.690000000000026</v>
      </c>
      <c r="AO62" s="166"/>
      <c r="AP62" s="166"/>
      <c r="AQ62" s="166"/>
      <c r="AR62" s="166"/>
      <c r="AS62" s="166"/>
      <c r="AT62" s="166">
        <v>18.967999999999989</v>
      </c>
      <c r="AU62" s="166"/>
      <c r="AV62" s="166">
        <v>-17.075799999999987</v>
      </c>
      <c r="AW62" s="166"/>
      <c r="AX62" s="164" t="s">
        <v>160</v>
      </c>
    </row>
    <row r="63" spans="1:51" ht="73.5" customHeight="1" thickBot="1">
      <c r="A63" s="169" t="s">
        <v>19</v>
      </c>
      <c r="B63" s="170" t="s">
        <v>20</v>
      </c>
      <c r="C63" s="170" t="s">
        <v>21</v>
      </c>
      <c r="D63" s="171" t="s">
        <v>22</v>
      </c>
      <c r="E63" s="176" t="s">
        <v>175</v>
      </c>
      <c r="F63" s="177"/>
      <c r="G63" s="178">
        <v>45292</v>
      </c>
      <c r="H63" s="177"/>
      <c r="I63" s="178">
        <v>45323</v>
      </c>
      <c r="J63" s="177">
        <v>45352</v>
      </c>
      <c r="K63" s="178"/>
      <c r="L63" s="177">
        <v>45383</v>
      </c>
      <c r="M63" s="178"/>
      <c r="N63" s="177">
        <v>45413</v>
      </c>
      <c r="O63" s="178"/>
      <c r="P63" s="177">
        <v>45444</v>
      </c>
      <c r="Q63" s="178"/>
      <c r="R63" s="177">
        <v>45453</v>
      </c>
      <c r="S63" s="178"/>
      <c r="T63" s="177">
        <v>45463</v>
      </c>
      <c r="U63" s="178"/>
      <c r="V63" s="177">
        <v>45474</v>
      </c>
      <c r="W63" s="178"/>
      <c r="X63" s="177">
        <v>45483</v>
      </c>
      <c r="Y63" s="178"/>
      <c r="Z63" s="177">
        <v>45493</v>
      </c>
      <c r="AA63" s="178"/>
      <c r="AB63" s="177"/>
      <c r="AC63" s="178">
        <v>45505</v>
      </c>
      <c r="AD63" s="177"/>
      <c r="AE63" s="178">
        <v>45514</v>
      </c>
      <c r="AF63" s="177"/>
      <c r="AG63" s="178">
        <v>45524</v>
      </c>
      <c r="AH63" s="177"/>
      <c r="AI63" s="178">
        <v>45536</v>
      </c>
      <c r="AJ63" s="177"/>
      <c r="AK63" s="178">
        <v>45545</v>
      </c>
      <c r="AL63" s="177"/>
      <c r="AM63" s="178">
        <v>45555</v>
      </c>
      <c r="AN63" s="177"/>
      <c r="AO63" s="178">
        <v>45566</v>
      </c>
      <c r="AP63" s="177"/>
      <c r="AQ63" s="178">
        <v>45575</v>
      </c>
      <c r="AR63" s="177"/>
      <c r="AS63" s="178">
        <v>45585</v>
      </c>
      <c r="AT63" s="177"/>
      <c r="AU63" s="178">
        <v>45597</v>
      </c>
      <c r="AV63" s="177"/>
      <c r="AW63" s="178">
        <v>45627</v>
      </c>
      <c r="AX63" s="179" t="s">
        <v>39</v>
      </c>
      <c r="AY63" s="180" t="s">
        <v>176</v>
      </c>
    </row>
    <row r="64" spans="1:51">
      <c r="A64" s="181" t="s">
        <v>126</v>
      </c>
      <c r="B64" s="182" t="s">
        <v>177</v>
      </c>
      <c r="C64" s="183" t="s">
        <v>178</v>
      </c>
      <c r="D64" s="184" t="s">
        <v>179</v>
      </c>
      <c r="E64" s="209">
        <v>1.1000000000000001</v>
      </c>
      <c r="F64" s="186"/>
      <c r="G64" s="187"/>
      <c r="H64" s="186"/>
      <c r="I64" s="187"/>
      <c r="J64" s="186"/>
      <c r="K64" s="187"/>
      <c r="L64" s="186"/>
      <c r="M64" s="187"/>
      <c r="N64" s="186"/>
      <c r="O64" s="187"/>
      <c r="P64" s="186"/>
      <c r="Q64" s="187"/>
      <c r="R64" s="186"/>
      <c r="S64" s="187"/>
      <c r="T64" s="186"/>
      <c r="U64" s="187"/>
      <c r="V64" s="210">
        <v>1.1000000000000001</v>
      </c>
      <c r="W64" s="189">
        <v>1</v>
      </c>
      <c r="X64" s="210">
        <v>1.1000000000000001</v>
      </c>
      <c r="Y64" s="189">
        <v>1</v>
      </c>
      <c r="Z64" s="210">
        <v>0.97</v>
      </c>
      <c r="AA64" s="189">
        <v>0.88181818181818172</v>
      </c>
      <c r="AB64" s="210">
        <v>0.57999999999999996</v>
      </c>
      <c r="AC64" s="189">
        <v>0.52727272727272723</v>
      </c>
      <c r="AD64" s="210">
        <v>0</v>
      </c>
      <c r="AE64" s="189">
        <v>0</v>
      </c>
      <c r="AF64" s="210">
        <v>0</v>
      </c>
      <c r="AG64" s="189">
        <v>0</v>
      </c>
      <c r="AH64" s="222">
        <v>0</v>
      </c>
      <c r="AI64" s="189">
        <v>0</v>
      </c>
      <c r="AJ64" s="210">
        <v>0</v>
      </c>
      <c r="AK64" s="189">
        <v>0</v>
      </c>
      <c r="AL64" s="210">
        <v>0</v>
      </c>
      <c r="AM64" s="189">
        <v>0</v>
      </c>
      <c r="AN64" s="210">
        <v>0</v>
      </c>
      <c r="AO64" s="189">
        <v>0</v>
      </c>
      <c r="AP64" s="210">
        <v>0</v>
      </c>
      <c r="AQ64" s="189">
        <v>0</v>
      </c>
      <c r="AR64" s="210">
        <v>4.4999999999999998E-2</v>
      </c>
      <c r="AS64" s="189">
        <v>4.0909090909090902E-2</v>
      </c>
      <c r="AT64" s="210">
        <v>4.4999999999999998E-2</v>
      </c>
      <c r="AU64" s="189">
        <v>4.0909090909090902E-2</v>
      </c>
      <c r="AV64" s="186"/>
      <c r="AW64" s="190"/>
      <c r="AX64" s="191" t="s">
        <v>180</v>
      </c>
      <c r="AY64" s="143" t="s">
        <v>181</v>
      </c>
    </row>
    <row r="65" spans="1:51" s="25" customFormat="1">
      <c r="A65" s="181" t="s">
        <v>122</v>
      </c>
      <c r="B65" s="192" t="s">
        <v>182</v>
      </c>
      <c r="C65" s="183">
        <v>37</v>
      </c>
      <c r="D65" s="184" t="s">
        <v>183</v>
      </c>
      <c r="E65" s="209">
        <v>4.2130000000000001</v>
      </c>
      <c r="F65" s="186"/>
      <c r="G65" s="187"/>
      <c r="H65" s="186"/>
      <c r="I65" s="187"/>
      <c r="J65" s="186"/>
      <c r="K65" s="187"/>
      <c r="L65" s="186"/>
      <c r="M65" s="187"/>
      <c r="N65" s="186"/>
      <c r="O65" s="187"/>
      <c r="P65" s="186"/>
      <c r="Q65" s="187"/>
      <c r="R65" s="186"/>
      <c r="S65" s="187"/>
      <c r="T65" s="186"/>
      <c r="U65" s="187"/>
      <c r="V65" s="197">
        <v>0.21199999999999999</v>
      </c>
      <c r="W65" s="198">
        <v>1</v>
      </c>
      <c r="X65" s="197">
        <v>2.0979999999999999</v>
      </c>
      <c r="Y65" s="198">
        <v>1</v>
      </c>
      <c r="Z65" s="197">
        <v>5.5369999999999999</v>
      </c>
      <c r="AA65" s="198">
        <v>0.87777425491439443</v>
      </c>
      <c r="AB65" s="197">
        <v>8.1189999999999998</v>
      </c>
      <c r="AC65" s="198">
        <v>0.88538713195201746</v>
      </c>
      <c r="AD65" s="197">
        <v>11.920999999999999</v>
      </c>
      <c r="AE65" s="198">
        <v>0.74306551143801036</v>
      </c>
      <c r="AF65" s="197">
        <v>14.34</v>
      </c>
      <c r="AG65" s="198">
        <v>0.66688369064781661</v>
      </c>
      <c r="AH65" s="197">
        <v>17.763000000000002</v>
      </c>
      <c r="AI65" s="198">
        <v>0.62706958025911674</v>
      </c>
      <c r="AJ65" s="197">
        <v>18.690000000000001</v>
      </c>
      <c r="AK65" s="198">
        <v>0.63794927808308022</v>
      </c>
      <c r="AL65" s="197">
        <v>20.439</v>
      </c>
      <c r="AM65" s="198">
        <v>0.65296147211040834</v>
      </c>
      <c r="AN65" s="197">
        <v>19.064</v>
      </c>
      <c r="AO65" s="198">
        <v>0.60887895241137024</v>
      </c>
      <c r="AP65" s="197">
        <v>16.991</v>
      </c>
      <c r="AQ65" s="198">
        <v>0.54267007345895879</v>
      </c>
      <c r="AR65" s="197">
        <v>14.226000000000001</v>
      </c>
      <c r="AS65" s="198">
        <v>0.45435962951133829</v>
      </c>
      <c r="AT65" s="197">
        <v>10.079000000000001</v>
      </c>
      <c r="AU65" s="198">
        <v>0.32190993292877679</v>
      </c>
      <c r="AV65" s="186"/>
      <c r="AW65" s="190"/>
      <c r="AX65" s="199" t="s">
        <v>184</v>
      </c>
      <c r="AY65" s="143" t="s">
        <v>185</v>
      </c>
    </row>
    <row r="66" spans="1:51" s="25" customFormat="1" ht="25.5">
      <c r="A66" s="200" t="s">
        <v>186</v>
      </c>
      <c r="B66" s="201" t="s">
        <v>187</v>
      </c>
      <c r="C66" s="202">
        <v>40</v>
      </c>
      <c r="D66" s="203" t="s">
        <v>188</v>
      </c>
      <c r="E66" s="208">
        <v>22.5</v>
      </c>
      <c r="F66" s="186"/>
      <c r="G66" s="187"/>
      <c r="H66" s="186"/>
      <c r="I66" s="187"/>
      <c r="J66" s="186"/>
      <c r="K66" s="187"/>
      <c r="L66" s="186"/>
      <c r="M66" s="187"/>
      <c r="N66" s="186"/>
      <c r="O66" s="187"/>
      <c r="P66" s="186"/>
      <c r="Q66" s="187"/>
      <c r="R66" s="186"/>
      <c r="S66" s="187"/>
      <c r="T66" s="186"/>
      <c r="U66" s="187"/>
      <c r="V66" s="401">
        <v>22.5</v>
      </c>
      <c r="W66" s="402">
        <v>1</v>
      </c>
      <c r="X66" s="401">
        <v>20.49</v>
      </c>
      <c r="Y66" s="402">
        <v>0.91066666666666662</v>
      </c>
      <c r="Z66" s="403">
        <v>17.36</v>
      </c>
      <c r="AA66" s="402">
        <v>0.77155555555555555</v>
      </c>
      <c r="AB66" s="403">
        <v>15.66</v>
      </c>
      <c r="AC66" s="402">
        <v>0.69599999999999995</v>
      </c>
      <c r="AD66" s="403">
        <v>9.8560000000000016</v>
      </c>
      <c r="AE66" s="402">
        <v>0.43804444444444451</v>
      </c>
      <c r="AF66" s="403">
        <v>6.98</v>
      </c>
      <c r="AG66" s="402">
        <v>0.31022222222222223</v>
      </c>
      <c r="AH66" s="210">
        <v>4.58</v>
      </c>
      <c r="AI66" s="216">
        <v>0.20355555555555555</v>
      </c>
      <c r="AJ66" s="210">
        <v>4.4800000000000004</v>
      </c>
      <c r="AK66" s="216">
        <v>0.19911111111111113</v>
      </c>
      <c r="AL66" s="210">
        <v>4.4800000000000004</v>
      </c>
      <c r="AM66" s="216">
        <v>0.19911111111111113</v>
      </c>
      <c r="AN66" s="210">
        <v>4.4800000000000004</v>
      </c>
      <c r="AO66" s="216">
        <v>0.19911111111111113</v>
      </c>
      <c r="AP66" s="210">
        <v>4.4800000000000004</v>
      </c>
      <c r="AQ66" s="216">
        <v>0.19911111111111113</v>
      </c>
      <c r="AR66" s="210">
        <v>4.4800000000000004</v>
      </c>
      <c r="AS66" s="216">
        <v>0.19911111111111113</v>
      </c>
      <c r="AT66" s="210">
        <v>4.4800000000000004</v>
      </c>
      <c r="AU66" s="216">
        <v>0.19911111111111113</v>
      </c>
      <c r="AV66" s="211"/>
      <c r="AW66" s="212"/>
      <c r="AX66" s="213" t="s">
        <v>180</v>
      </c>
      <c r="AY66" s="214" t="s">
        <v>189</v>
      </c>
    </row>
    <row r="67" spans="1:51" s="25" customFormat="1">
      <c r="A67" s="200" t="s">
        <v>190</v>
      </c>
      <c r="B67" s="201" t="s">
        <v>191</v>
      </c>
      <c r="C67" s="202">
        <v>60</v>
      </c>
      <c r="D67" s="215" t="s">
        <v>192</v>
      </c>
      <c r="E67" s="208">
        <v>5</v>
      </c>
      <c r="F67" s="186"/>
      <c r="G67" s="187"/>
      <c r="H67" s="186"/>
      <c r="I67" s="187"/>
      <c r="J67" s="186"/>
      <c r="K67" s="187"/>
      <c r="L67" s="186"/>
      <c r="M67" s="187"/>
      <c r="N67" s="186"/>
      <c r="O67" s="187"/>
      <c r="P67" s="186"/>
      <c r="Q67" s="187"/>
      <c r="R67" s="186"/>
      <c r="S67" s="187"/>
      <c r="T67" s="186"/>
      <c r="U67" s="187"/>
      <c r="V67" s="209">
        <v>5</v>
      </c>
      <c r="W67" s="216">
        <v>1</v>
      </c>
      <c r="X67" s="210">
        <v>5</v>
      </c>
      <c r="Y67" s="216">
        <v>1</v>
      </c>
      <c r="Z67" s="210">
        <v>5</v>
      </c>
      <c r="AA67" s="216">
        <v>1</v>
      </c>
      <c r="AB67" s="210">
        <v>5</v>
      </c>
      <c r="AC67" s="216">
        <v>1</v>
      </c>
      <c r="AD67" s="210">
        <v>4.5</v>
      </c>
      <c r="AE67" s="216">
        <v>0.9</v>
      </c>
      <c r="AF67" s="210">
        <v>3.9</v>
      </c>
      <c r="AG67" s="216">
        <v>0.78</v>
      </c>
      <c r="AH67" s="210">
        <v>3.7</v>
      </c>
      <c r="AI67" s="216">
        <v>0.74</v>
      </c>
      <c r="AJ67" s="210">
        <v>3.7</v>
      </c>
      <c r="AK67" s="216">
        <v>0.74</v>
      </c>
      <c r="AL67" s="210">
        <v>3.7</v>
      </c>
      <c r="AM67" s="216">
        <v>0.74</v>
      </c>
      <c r="AN67" s="210">
        <v>3.7</v>
      </c>
      <c r="AO67" s="216">
        <v>0.74</v>
      </c>
      <c r="AP67" s="210">
        <v>3.7</v>
      </c>
      <c r="AQ67" s="216">
        <v>0.74</v>
      </c>
      <c r="AR67" s="210">
        <v>3.7</v>
      </c>
      <c r="AS67" s="216">
        <v>0.74</v>
      </c>
      <c r="AT67" s="210">
        <v>3.7</v>
      </c>
      <c r="AU67" s="216">
        <v>0.74</v>
      </c>
      <c r="AV67" s="211"/>
      <c r="AW67" s="212"/>
      <c r="AX67" s="213" t="s">
        <v>180</v>
      </c>
      <c r="AY67" s="143" t="s">
        <v>193</v>
      </c>
    </row>
    <row r="68" spans="1:51" s="227" customFormat="1" ht="25.5">
      <c r="A68" s="200" t="s">
        <v>41</v>
      </c>
      <c r="B68" s="201" t="s">
        <v>194</v>
      </c>
      <c r="C68" s="202">
        <v>61</v>
      </c>
      <c r="D68" s="203" t="s">
        <v>195</v>
      </c>
      <c r="E68" s="217">
        <v>2.6</v>
      </c>
      <c r="F68" s="186"/>
      <c r="G68" s="187"/>
      <c r="H68" s="186"/>
      <c r="I68" s="187"/>
      <c r="J68" s="186"/>
      <c r="K68" s="187"/>
      <c r="L68" s="186"/>
      <c r="M68" s="187"/>
      <c r="N68" s="186"/>
      <c r="O68" s="187"/>
      <c r="P68" s="186"/>
      <c r="Q68" s="187"/>
      <c r="R68" s="219"/>
      <c r="S68" s="220"/>
      <c r="T68" s="219"/>
      <c r="U68" s="220"/>
      <c r="V68" s="219"/>
      <c r="W68" s="220"/>
      <c r="X68" s="221"/>
      <c r="Y68" s="220"/>
      <c r="Z68" s="222">
        <v>2.6</v>
      </c>
      <c r="AA68" s="216">
        <v>1</v>
      </c>
      <c r="AB68" s="222">
        <v>2.6</v>
      </c>
      <c r="AC68" s="216">
        <v>1</v>
      </c>
      <c r="AD68" s="222">
        <v>1.952</v>
      </c>
      <c r="AE68" s="216">
        <v>0.75076923076923074</v>
      </c>
      <c r="AF68" s="222">
        <v>1.0448</v>
      </c>
      <c r="AG68" s="216">
        <v>0.4018461538461538</v>
      </c>
      <c r="AH68" s="210">
        <v>0.66400000000000003</v>
      </c>
      <c r="AI68" s="216">
        <v>0.25538461538461538</v>
      </c>
      <c r="AJ68" s="210">
        <v>0.61399999999999999</v>
      </c>
      <c r="AK68" s="216">
        <v>0.23615384615384613</v>
      </c>
      <c r="AL68" s="223"/>
      <c r="AM68" s="220"/>
      <c r="AN68" s="223"/>
      <c r="AO68" s="220"/>
      <c r="AP68" s="404"/>
      <c r="AQ68" s="220"/>
      <c r="AR68" s="223"/>
      <c r="AS68" s="220"/>
      <c r="AT68" s="223"/>
      <c r="AU68" s="220"/>
      <c r="AV68" s="223"/>
      <c r="AW68" s="224"/>
      <c r="AX68" s="225" t="s">
        <v>196</v>
      </c>
      <c r="AY68" s="226" t="s">
        <v>197</v>
      </c>
    </row>
    <row r="69" spans="1:51" s="25" customFormat="1" ht="72" customHeight="1">
      <c r="A69" s="228" t="s">
        <v>198</v>
      </c>
      <c r="B69" s="201" t="s">
        <v>199</v>
      </c>
      <c r="C69" s="202">
        <v>36</v>
      </c>
      <c r="D69" s="203" t="s">
        <v>100</v>
      </c>
      <c r="E69" s="208">
        <v>48</v>
      </c>
      <c r="F69" s="210">
        <v>10</v>
      </c>
      <c r="G69" s="216">
        <v>1</v>
      </c>
      <c r="H69" s="210">
        <v>5</v>
      </c>
      <c r="I69" s="216">
        <v>1</v>
      </c>
      <c r="J69" s="221"/>
      <c r="K69" s="220"/>
      <c r="L69" s="186"/>
      <c r="M69" s="187"/>
      <c r="N69" s="186"/>
      <c r="O69" s="187"/>
      <c r="P69" s="210">
        <v>48</v>
      </c>
      <c r="Q69" s="216">
        <v>1</v>
      </c>
      <c r="R69" s="210">
        <v>48</v>
      </c>
      <c r="S69" s="216">
        <v>1</v>
      </c>
      <c r="T69" s="210">
        <v>48</v>
      </c>
      <c r="U69" s="216">
        <v>1</v>
      </c>
      <c r="V69" s="210">
        <v>47.65</v>
      </c>
      <c r="W69" s="216">
        <v>0.9927083333333333</v>
      </c>
      <c r="X69" s="210">
        <v>46.012999999999998</v>
      </c>
      <c r="Y69" s="216">
        <v>0.95860416666666659</v>
      </c>
      <c r="Z69" s="210">
        <v>38.841999999999999</v>
      </c>
      <c r="AA69" s="216">
        <v>0.80920833333333331</v>
      </c>
      <c r="AB69" s="210">
        <v>34.780999999999999</v>
      </c>
      <c r="AC69" s="216">
        <v>0.7246041666666666</v>
      </c>
      <c r="AD69" s="210">
        <v>25.795000000000002</v>
      </c>
      <c r="AE69" s="216">
        <v>0.53739583333333341</v>
      </c>
      <c r="AF69" s="210">
        <v>18.32</v>
      </c>
      <c r="AG69" s="216">
        <v>0.38166666666666665</v>
      </c>
      <c r="AH69" s="210">
        <v>15.500999999999999</v>
      </c>
      <c r="AI69" s="216">
        <v>0.32293749999999999</v>
      </c>
      <c r="AJ69" s="210">
        <v>15.199</v>
      </c>
      <c r="AK69" s="216">
        <v>0.31664583333333335</v>
      </c>
      <c r="AL69" s="210">
        <v>14.583</v>
      </c>
      <c r="AM69" s="216">
        <v>0.30381249999999999</v>
      </c>
      <c r="AN69" s="210">
        <v>14.327</v>
      </c>
      <c r="AO69" s="216">
        <v>0.29847916666666668</v>
      </c>
      <c r="AP69" s="210">
        <v>11.476000000000001</v>
      </c>
      <c r="AQ69" s="216">
        <v>0.23908333333333334</v>
      </c>
      <c r="AR69" s="210">
        <v>9.9209999999999994</v>
      </c>
      <c r="AS69" s="216">
        <v>0.2066875</v>
      </c>
      <c r="AT69" s="210">
        <v>8.798</v>
      </c>
      <c r="AU69" s="216">
        <v>0.18329166666666666</v>
      </c>
      <c r="AV69" s="210">
        <v>7.1349999999999998</v>
      </c>
      <c r="AW69" s="216">
        <v>0.14864583333333334</v>
      </c>
      <c r="AX69" s="213" t="s">
        <v>44</v>
      </c>
      <c r="AY69" s="214" t="s">
        <v>200</v>
      </c>
    </row>
    <row r="70" spans="1:51" s="25" customFormat="1">
      <c r="A70" s="200" t="s">
        <v>74</v>
      </c>
      <c r="B70" s="201" t="s">
        <v>201</v>
      </c>
      <c r="C70" s="202">
        <v>41</v>
      </c>
      <c r="D70" s="215" t="s">
        <v>202</v>
      </c>
      <c r="E70" s="208">
        <v>53.23</v>
      </c>
      <c r="F70" s="186"/>
      <c r="G70" s="187"/>
      <c r="H70" s="186"/>
      <c r="I70" s="187"/>
      <c r="J70" s="186"/>
      <c r="K70" s="187"/>
      <c r="L70" s="186"/>
      <c r="M70" s="187"/>
      <c r="N70" s="186"/>
      <c r="O70" s="187"/>
      <c r="P70" s="186"/>
      <c r="Q70" s="187"/>
      <c r="R70" s="186"/>
      <c r="S70" s="187"/>
      <c r="T70" s="186"/>
      <c r="U70" s="187"/>
      <c r="V70" s="209">
        <v>46</v>
      </c>
      <c r="W70" s="216">
        <v>1</v>
      </c>
      <c r="X70" s="209">
        <v>46</v>
      </c>
      <c r="Y70" s="216">
        <v>1</v>
      </c>
      <c r="Z70" s="209">
        <v>43.286999999999999</v>
      </c>
      <c r="AA70" s="216">
        <v>0.94102173913043474</v>
      </c>
      <c r="AB70" s="210">
        <v>39.082000000000001</v>
      </c>
      <c r="AC70" s="216">
        <v>0.8496086956521739</v>
      </c>
      <c r="AD70" s="210">
        <v>28.347000000000001</v>
      </c>
      <c r="AE70" s="216">
        <v>0.61623913043478262</v>
      </c>
      <c r="AF70" s="210">
        <v>20.805</v>
      </c>
      <c r="AG70" s="216">
        <v>0.45228260869565218</v>
      </c>
      <c r="AH70" s="210">
        <v>19.065000000000001</v>
      </c>
      <c r="AI70" s="216">
        <v>0.41445652173913045</v>
      </c>
      <c r="AJ70" s="210">
        <v>18.756</v>
      </c>
      <c r="AK70" s="216">
        <v>0.4077391304347826</v>
      </c>
      <c r="AL70" s="210">
        <v>18.756</v>
      </c>
      <c r="AM70" s="216">
        <v>0.4077391304347826</v>
      </c>
      <c r="AN70" s="210">
        <v>18.756</v>
      </c>
      <c r="AO70" s="216">
        <v>0.4077391304347826</v>
      </c>
      <c r="AP70" s="210">
        <v>17.756</v>
      </c>
      <c r="AQ70" s="216">
        <v>0.38600000000000001</v>
      </c>
      <c r="AR70" s="210">
        <v>15.637</v>
      </c>
      <c r="AS70" s="216">
        <v>0.33993478260869564</v>
      </c>
      <c r="AT70" s="210">
        <v>14.523999999999999</v>
      </c>
      <c r="AU70" s="216">
        <v>0.31573913043478258</v>
      </c>
      <c r="AV70" s="211"/>
      <c r="AW70" s="212"/>
      <c r="AX70" s="199" t="s">
        <v>203</v>
      </c>
      <c r="AY70" s="214" t="s">
        <v>204</v>
      </c>
    </row>
    <row r="71" spans="1:51" s="25" customFormat="1" ht="13.5" thickBot="1">
      <c r="A71" s="229" t="s">
        <v>74</v>
      </c>
      <c r="B71" s="230" t="s">
        <v>205</v>
      </c>
      <c r="C71" s="231">
        <v>45</v>
      </c>
      <c r="D71" s="232" t="s">
        <v>206</v>
      </c>
      <c r="E71" s="237">
        <v>8.39</v>
      </c>
      <c r="F71" s="186"/>
      <c r="G71" s="187"/>
      <c r="H71" s="186"/>
      <c r="I71" s="187"/>
      <c r="J71" s="186"/>
      <c r="K71" s="187"/>
      <c r="L71" s="186"/>
      <c r="M71" s="187"/>
      <c r="N71" s="186"/>
      <c r="O71" s="187"/>
      <c r="P71" s="186"/>
      <c r="Q71" s="187"/>
      <c r="R71" s="186"/>
      <c r="S71" s="187"/>
      <c r="T71" s="186"/>
      <c r="U71" s="187"/>
      <c r="V71" s="219">
        <v>10.39</v>
      </c>
      <c r="W71" s="220">
        <v>1</v>
      </c>
      <c r="X71" s="239">
        <v>10.39</v>
      </c>
      <c r="Y71" s="220">
        <v>1</v>
      </c>
      <c r="Z71" s="239">
        <v>10.39</v>
      </c>
      <c r="AA71" s="220">
        <v>1</v>
      </c>
      <c r="AB71" s="239">
        <v>10.39</v>
      </c>
      <c r="AC71" s="220">
        <v>1</v>
      </c>
      <c r="AD71" s="239">
        <v>10.39</v>
      </c>
      <c r="AE71" s="220">
        <v>1</v>
      </c>
      <c r="AF71" s="405">
        <v>10.07</v>
      </c>
      <c r="AG71" s="216">
        <v>0.96920115495668913</v>
      </c>
      <c r="AH71" s="405">
        <v>9.5619999999999994</v>
      </c>
      <c r="AI71" s="216">
        <v>0.92030798845043305</v>
      </c>
      <c r="AJ71" s="405">
        <v>9.5619999999999994</v>
      </c>
      <c r="AK71" s="216">
        <v>0.92030798845043305</v>
      </c>
      <c r="AL71" s="405">
        <v>9.5619999999999994</v>
      </c>
      <c r="AM71" s="216">
        <v>0.92030798845043305</v>
      </c>
      <c r="AN71" s="405">
        <v>9.5619999999999994</v>
      </c>
      <c r="AO71" s="216">
        <v>0.92030798845043305</v>
      </c>
      <c r="AP71" s="405">
        <v>9.5619999999999994</v>
      </c>
      <c r="AQ71" s="216">
        <v>0.92030798845043305</v>
      </c>
      <c r="AR71" s="405">
        <v>8.7460000000000004</v>
      </c>
      <c r="AS71" s="216">
        <v>0.84177093358999033</v>
      </c>
      <c r="AT71" s="405">
        <v>8.42</v>
      </c>
      <c r="AU71" s="216">
        <v>0.81039461020211734</v>
      </c>
      <c r="AV71" s="241"/>
      <c r="AW71" s="242"/>
      <c r="AX71" s="243" t="s">
        <v>203</v>
      </c>
      <c r="AY71" s="244" t="s">
        <v>207</v>
      </c>
    </row>
    <row r="72" spans="1:51" s="25" customFormat="1" ht="9" customHeight="1" thickBot="1">
      <c r="A72" s="245"/>
      <c r="B72" s="246"/>
      <c r="C72" s="246"/>
      <c r="D72" s="247"/>
      <c r="E72" s="251"/>
      <c r="F72" s="252"/>
      <c r="G72" s="253"/>
      <c r="H72" s="252"/>
      <c r="I72" s="253"/>
      <c r="J72" s="252"/>
      <c r="K72" s="253"/>
      <c r="L72" s="252"/>
      <c r="M72" s="253"/>
      <c r="N72" s="252"/>
      <c r="O72" s="253"/>
      <c r="P72" s="252"/>
      <c r="Q72" s="253"/>
      <c r="R72" s="252"/>
      <c r="S72" s="253"/>
      <c r="T72" s="252"/>
      <c r="U72" s="253"/>
      <c r="V72" s="252"/>
      <c r="W72" s="253"/>
      <c r="X72" s="252"/>
      <c r="Y72" s="253"/>
      <c r="Z72" s="252"/>
      <c r="AA72" s="253"/>
      <c r="AB72" s="252"/>
      <c r="AC72" s="253"/>
      <c r="AD72" s="252"/>
      <c r="AE72" s="253"/>
      <c r="AF72" s="252"/>
      <c r="AG72" s="253"/>
      <c r="AH72" s="252"/>
      <c r="AI72" s="253"/>
      <c r="AJ72" s="252"/>
      <c r="AK72" s="253"/>
      <c r="AL72" s="252"/>
      <c r="AM72" s="253"/>
      <c r="AN72" s="252"/>
      <c r="AO72" s="253"/>
      <c r="AP72" s="252"/>
      <c r="AQ72" s="253"/>
      <c r="AR72" s="252"/>
      <c r="AS72" s="253"/>
      <c r="AT72" s="252"/>
      <c r="AU72" s="253"/>
      <c r="AV72" s="252"/>
      <c r="AW72" s="253"/>
      <c r="AX72" s="254"/>
      <c r="AY72" s="255"/>
    </row>
    <row r="73" spans="1:51" s="263" customFormat="1" ht="13.5" thickBot="1">
      <c r="A73" s="462" t="s">
        <v>208</v>
      </c>
      <c r="B73" s="463"/>
      <c r="C73" s="256"/>
      <c r="D73" s="257"/>
      <c r="E73" s="259">
        <v>145.03299999999999</v>
      </c>
      <c r="F73" s="260"/>
      <c r="G73" s="261"/>
      <c r="H73" s="260"/>
      <c r="I73" s="261"/>
      <c r="J73" s="260"/>
      <c r="K73" s="261"/>
      <c r="L73" s="260"/>
      <c r="M73" s="261"/>
      <c r="N73" s="260"/>
      <c r="O73" s="261"/>
      <c r="P73" s="259">
        <v>48</v>
      </c>
      <c r="Q73" s="262">
        <v>1</v>
      </c>
      <c r="R73" s="259">
        <v>48</v>
      </c>
      <c r="S73" s="262">
        <v>1</v>
      </c>
      <c r="T73" s="259">
        <v>48</v>
      </c>
      <c r="U73" s="262">
        <v>1</v>
      </c>
      <c r="V73" s="259">
        <v>132.852</v>
      </c>
      <c r="W73" s="262">
        <v>0.81950750098697211</v>
      </c>
      <c r="X73" s="259">
        <v>131.09100000000001</v>
      </c>
      <c r="Y73" s="262">
        <v>0.79787583688374941</v>
      </c>
      <c r="Z73" s="259">
        <v>123.986</v>
      </c>
      <c r="AA73" s="262">
        <v>0.74287597363690849</v>
      </c>
      <c r="AB73" s="259">
        <v>116.212</v>
      </c>
      <c r="AC73" s="262">
        <v>0.69629718394248064</v>
      </c>
      <c r="AD73" s="259">
        <v>92.76100000000001</v>
      </c>
      <c r="AE73" s="262">
        <v>0.5557878969442781</v>
      </c>
      <c r="AF73" s="259">
        <v>75.459800000000001</v>
      </c>
      <c r="AG73" s="262">
        <v>0.45212582384661482</v>
      </c>
      <c r="AH73" s="259">
        <v>70.835000000000008</v>
      </c>
      <c r="AI73" s="262">
        <v>0.4244158178550031</v>
      </c>
      <c r="AJ73" s="259">
        <v>71.001000000000005</v>
      </c>
      <c r="AK73" s="262">
        <v>0.42541042540443386</v>
      </c>
      <c r="AL73" s="259">
        <v>71.52</v>
      </c>
      <c r="AM73" s="262">
        <v>0.43530127814972613</v>
      </c>
      <c r="AN73" s="259">
        <v>69.888999999999996</v>
      </c>
      <c r="AO73" s="262">
        <v>0.42537431527693248</v>
      </c>
      <c r="AP73" s="259">
        <v>63.964999999999996</v>
      </c>
      <c r="AQ73" s="262">
        <v>0.38931832014607426</v>
      </c>
      <c r="AR73" s="259">
        <v>56.755000000000003</v>
      </c>
      <c r="AS73" s="262">
        <v>0.34543517954960445</v>
      </c>
      <c r="AT73" s="259">
        <v>50.046000000000006</v>
      </c>
      <c r="AU73" s="262">
        <v>0.30460133901399883</v>
      </c>
      <c r="AV73" s="260"/>
      <c r="AW73" s="261"/>
      <c r="AY73" s="264"/>
    </row>
    <row r="74" spans="1:51">
      <c r="AB74" s="51"/>
    </row>
    <row r="75" spans="1:51" ht="89.25" customHeight="1">
      <c r="A75" s="447" t="s">
        <v>276</v>
      </c>
      <c r="B75" s="447"/>
      <c r="C75" s="447"/>
      <c r="D75" s="447"/>
      <c r="V75" s="167">
        <v>0</v>
      </c>
      <c r="W75" s="167"/>
      <c r="X75" s="167">
        <v>1.7609999999999957</v>
      </c>
      <c r="Y75" s="167"/>
      <c r="Z75" s="167">
        <v>8.8659999999999997</v>
      </c>
      <c r="AA75" s="167"/>
      <c r="AB75" s="166">
        <v>16.64</v>
      </c>
      <c r="AC75" s="167"/>
      <c r="AD75" s="167">
        <v>40.090999999999994</v>
      </c>
      <c r="AE75" s="167"/>
      <c r="AF75" s="167">
        <v>57.392200000000003</v>
      </c>
      <c r="AG75" s="167"/>
      <c r="AH75" s="167">
        <v>62.016999999999996</v>
      </c>
      <c r="AI75" s="167"/>
      <c r="AJ75" s="167">
        <v>61.850999999999999</v>
      </c>
      <c r="AK75" s="167"/>
      <c r="AL75" s="167">
        <v>61.332000000000008</v>
      </c>
      <c r="AM75" s="167"/>
      <c r="AN75" s="166">
        <v>62.963000000000008</v>
      </c>
      <c r="AO75" s="167"/>
      <c r="AP75" s="167">
        <v>68.887</v>
      </c>
      <c r="AQ75" s="167"/>
      <c r="AR75" s="167">
        <v>76.097000000000008</v>
      </c>
      <c r="AS75" s="167"/>
      <c r="AT75" s="167">
        <v>82.805999999999997</v>
      </c>
      <c r="AU75" s="167"/>
      <c r="AV75" s="167">
        <v>132.852</v>
      </c>
      <c r="AX75" s="161" t="s">
        <v>210</v>
      </c>
    </row>
    <row r="76" spans="1:51">
      <c r="X76" s="166"/>
      <c r="Y76" s="166"/>
      <c r="Z76" s="166"/>
      <c r="AA76" s="166"/>
      <c r="AB76" s="166">
        <v>16.64</v>
      </c>
      <c r="AC76" s="166"/>
      <c r="AD76" s="166"/>
      <c r="AE76" s="166"/>
      <c r="AF76" s="166"/>
      <c r="AG76" s="166"/>
      <c r="AH76" s="166">
        <v>45.376999999999995</v>
      </c>
      <c r="AI76" s="166"/>
      <c r="AJ76" s="166"/>
      <c r="AK76" s="166"/>
      <c r="AL76" s="166"/>
      <c r="AM76" s="166"/>
      <c r="AN76" s="166">
        <v>0.94600000000001216</v>
      </c>
      <c r="AO76" s="166"/>
      <c r="AP76" s="166"/>
      <c r="AQ76" s="166"/>
      <c r="AR76" s="166"/>
      <c r="AS76" s="166"/>
      <c r="AT76" s="166">
        <v>19.842999999999989</v>
      </c>
      <c r="AU76" s="166"/>
      <c r="AX76" s="161" t="s">
        <v>160</v>
      </c>
    </row>
    <row r="77" spans="1:51" ht="12.75" customHeight="1">
      <c r="A77" s="464" t="s">
        <v>277</v>
      </c>
      <c r="B77" s="465"/>
      <c r="AJ77" s="265"/>
    </row>
    <row r="78" spans="1:51">
      <c r="A78" s="464"/>
      <c r="B78" s="465"/>
      <c r="AX78" s="266"/>
    </row>
    <row r="79" spans="1:51">
      <c r="A79" s="464"/>
      <c r="B79" s="465"/>
    </row>
    <row r="80" spans="1:51">
      <c r="A80" s="464"/>
      <c r="B80" s="465"/>
    </row>
    <row r="81" spans="1:2">
      <c r="A81" s="464"/>
      <c r="B81" s="465"/>
    </row>
    <row r="82" spans="1:2">
      <c r="A82" s="448"/>
      <c r="B82" s="466"/>
    </row>
    <row r="122" spans="51:51">
      <c r="AY122" s="12" t="s">
        <v>212</v>
      </c>
    </row>
  </sheetData>
  <mergeCells count="8">
    <mergeCell ref="A73:B73"/>
    <mergeCell ref="A75:D75"/>
    <mergeCell ref="A77:B82"/>
    <mergeCell ref="A14:B14"/>
    <mergeCell ref="A31:B31"/>
    <mergeCell ref="A43:B43"/>
    <mergeCell ref="A58:B58"/>
    <mergeCell ref="A60:B6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6"/>
  <sheetViews>
    <sheetView zoomScaleNormal="100" workbookViewId="0">
      <selection activeCell="D35" sqref="D35"/>
    </sheetView>
  </sheetViews>
  <sheetFormatPr baseColWidth="10" defaultColWidth="13.7109375" defaultRowHeight="12.75"/>
  <cols>
    <col min="1" max="1" width="30.42578125" customWidth="1"/>
    <col min="2" max="2" width="9.28515625" style="9" customWidth="1"/>
  </cols>
  <sheetData>
    <row r="1" spans="1:4">
      <c r="A1" s="14" t="s">
        <v>20</v>
      </c>
      <c r="B1" s="14" t="s">
        <v>21</v>
      </c>
      <c r="C1" t="s">
        <v>278</v>
      </c>
      <c r="D1" t="s">
        <v>279</v>
      </c>
    </row>
    <row r="2" spans="1:4">
      <c r="A2" s="27" t="s">
        <v>42</v>
      </c>
      <c r="B2" s="28">
        <v>16</v>
      </c>
      <c r="C2" t="s">
        <v>280</v>
      </c>
    </row>
    <row r="3" spans="1:4">
      <c r="A3" s="40" t="s">
        <v>101</v>
      </c>
      <c r="B3" s="41">
        <v>28</v>
      </c>
      <c r="C3" t="s">
        <v>281</v>
      </c>
    </row>
    <row r="4" spans="1:4">
      <c r="A4" s="40" t="s">
        <v>45</v>
      </c>
      <c r="B4" s="41">
        <v>22</v>
      </c>
      <c r="C4" t="s">
        <v>282</v>
      </c>
    </row>
    <row r="5" spans="1:4">
      <c r="A5" s="40" t="s">
        <v>47</v>
      </c>
      <c r="B5" s="41">
        <v>19</v>
      </c>
      <c r="C5" t="s">
        <v>283</v>
      </c>
    </row>
    <row r="6" spans="1:4">
      <c r="A6" s="40" t="s">
        <v>75</v>
      </c>
      <c r="B6" s="41">
        <v>9</v>
      </c>
      <c r="C6" t="s">
        <v>284</v>
      </c>
    </row>
    <row r="7" spans="1:4">
      <c r="A7" s="40" t="s">
        <v>127</v>
      </c>
      <c r="B7" s="41">
        <v>10</v>
      </c>
      <c r="C7" t="s">
        <v>285</v>
      </c>
    </row>
    <row r="8" spans="1:4">
      <c r="A8" s="40" t="s">
        <v>109</v>
      </c>
      <c r="B8" s="41">
        <v>32</v>
      </c>
      <c r="C8" t="s">
        <v>286</v>
      </c>
    </row>
    <row r="9" spans="1:4">
      <c r="A9" s="40" t="s">
        <v>78</v>
      </c>
      <c r="B9" s="41">
        <v>23</v>
      </c>
      <c r="C9" t="s">
        <v>287</v>
      </c>
    </row>
    <row r="10" spans="1:4">
      <c r="A10" s="40" t="s">
        <v>50</v>
      </c>
      <c r="B10" s="41">
        <v>44</v>
      </c>
      <c r="C10" t="s">
        <v>288</v>
      </c>
    </row>
    <row r="11" spans="1:4">
      <c r="A11" s="40" t="s">
        <v>131</v>
      </c>
      <c r="B11" s="41">
        <v>8</v>
      </c>
      <c r="C11" t="s">
        <v>289</v>
      </c>
    </row>
    <row r="12" spans="1:4">
      <c r="A12" s="40" t="s">
        <v>123</v>
      </c>
      <c r="B12" s="41">
        <v>3</v>
      </c>
      <c r="C12" t="s">
        <v>290</v>
      </c>
    </row>
    <row r="13" spans="1:4">
      <c r="A13" s="53" t="s">
        <v>62</v>
      </c>
      <c r="B13" s="54">
        <v>62</v>
      </c>
      <c r="C13" t="s">
        <v>291</v>
      </c>
    </row>
    <row r="14" spans="1:4">
      <c r="A14" s="40" t="s">
        <v>60</v>
      </c>
      <c r="B14" s="41">
        <v>26</v>
      </c>
      <c r="C14" t="s">
        <v>292</v>
      </c>
    </row>
    <row r="15" spans="1:4">
      <c r="A15" s="182" t="s">
        <v>182</v>
      </c>
      <c r="B15" s="183">
        <v>37</v>
      </c>
      <c r="C15" t="s">
        <v>293</v>
      </c>
    </row>
    <row r="16" spans="1:4">
      <c r="A16" s="40" t="s">
        <v>80</v>
      </c>
      <c r="B16" s="41">
        <v>13</v>
      </c>
      <c r="C16" t="s">
        <v>294</v>
      </c>
    </row>
    <row r="17" spans="1:3">
      <c r="A17" s="40" t="s">
        <v>153</v>
      </c>
      <c r="B17" s="41" t="s">
        <v>154</v>
      </c>
      <c r="C17" t="s">
        <v>295</v>
      </c>
    </row>
    <row r="18" spans="1:3">
      <c r="A18" s="40" t="s">
        <v>83</v>
      </c>
      <c r="B18" s="41">
        <v>14</v>
      </c>
      <c r="C18" t="s">
        <v>296</v>
      </c>
    </row>
    <row r="19" spans="1:3">
      <c r="A19" s="40" t="s">
        <v>147</v>
      </c>
      <c r="B19" s="41" t="s">
        <v>148</v>
      </c>
      <c r="C19" t="s">
        <v>297</v>
      </c>
    </row>
    <row r="20" spans="1:3">
      <c r="A20" s="40" t="s">
        <v>52</v>
      </c>
      <c r="B20" s="41">
        <v>49</v>
      </c>
      <c r="C20" t="s">
        <v>298</v>
      </c>
    </row>
    <row r="21" spans="1:3">
      <c r="A21" s="40" t="s">
        <v>54</v>
      </c>
      <c r="B21" s="41">
        <v>48</v>
      </c>
      <c r="C21" t="s">
        <v>299</v>
      </c>
    </row>
    <row r="22" spans="1:3">
      <c r="A22" s="40" t="s">
        <v>134</v>
      </c>
      <c r="B22" s="41">
        <v>35</v>
      </c>
      <c r="C22" t="s">
        <v>300</v>
      </c>
    </row>
    <row r="23" spans="1:3">
      <c r="A23" s="40" t="s">
        <v>86</v>
      </c>
      <c r="B23" s="41">
        <v>42</v>
      </c>
      <c r="C23" t="s">
        <v>301</v>
      </c>
    </row>
    <row r="24" spans="1:3">
      <c r="A24" s="40" t="s">
        <v>107</v>
      </c>
      <c r="B24" s="41">
        <v>27</v>
      </c>
      <c r="C24" t="s">
        <v>302</v>
      </c>
    </row>
    <row r="25" spans="1:3">
      <c r="A25" s="40" t="s">
        <v>136</v>
      </c>
      <c r="B25" s="41">
        <v>6</v>
      </c>
      <c r="C25" t="s">
        <v>303</v>
      </c>
    </row>
    <row r="26" spans="1:3">
      <c r="A26" s="201" t="s">
        <v>194</v>
      </c>
      <c r="B26" s="202">
        <v>61</v>
      </c>
      <c r="C26" t="s">
        <v>304</v>
      </c>
    </row>
    <row r="27" spans="1:3">
      <c r="A27" s="40" t="s">
        <v>56</v>
      </c>
      <c r="B27" s="41">
        <v>18</v>
      </c>
      <c r="C27" t="s">
        <v>305</v>
      </c>
    </row>
    <row r="28" spans="1:3">
      <c r="A28" s="201" t="s">
        <v>201</v>
      </c>
      <c r="B28" s="202">
        <v>41</v>
      </c>
    </row>
    <row r="29" spans="1:3">
      <c r="A29" s="40" t="s">
        <v>103</v>
      </c>
      <c r="B29" s="41">
        <v>43</v>
      </c>
      <c r="C29" t="s">
        <v>306</v>
      </c>
    </row>
    <row r="30" spans="1:3">
      <c r="A30" s="40" t="s">
        <v>89</v>
      </c>
      <c r="B30" s="41">
        <v>30</v>
      </c>
      <c r="C30" t="s">
        <v>307</v>
      </c>
    </row>
    <row r="31" spans="1:3">
      <c r="A31" s="40" t="s">
        <v>58</v>
      </c>
      <c r="B31" s="41">
        <v>39</v>
      </c>
      <c r="C31" t="s">
        <v>308</v>
      </c>
    </row>
    <row r="32" spans="1:3">
      <c r="A32" s="230" t="s">
        <v>205</v>
      </c>
      <c r="B32" s="231">
        <v>45</v>
      </c>
      <c r="C32" t="s">
        <v>309</v>
      </c>
    </row>
    <row r="33" spans="1:4">
      <c r="A33" s="40" t="s">
        <v>90</v>
      </c>
      <c r="B33" s="41">
        <v>11</v>
      </c>
      <c r="C33" t="s">
        <v>310</v>
      </c>
    </row>
    <row r="34" spans="1:4">
      <c r="A34" s="84" t="s">
        <v>68</v>
      </c>
      <c r="B34" s="85">
        <v>1</v>
      </c>
      <c r="D34" t="s">
        <v>311</v>
      </c>
    </row>
    <row r="35" spans="1:4">
      <c r="A35" s="40" t="s">
        <v>91</v>
      </c>
      <c r="B35" s="41">
        <v>24</v>
      </c>
      <c r="C35" t="s">
        <v>312</v>
      </c>
    </row>
    <row r="36" spans="1:4">
      <c r="A36" s="40" t="s">
        <v>105</v>
      </c>
      <c r="B36" s="41">
        <v>47</v>
      </c>
      <c r="C36" t="s">
        <v>313</v>
      </c>
    </row>
    <row r="37" spans="1:4">
      <c r="A37" s="40" t="s">
        <v>59</v>
      </c>
      <c r="B37" s="41">
        <v>17</v>
      </c>
      <c r="C37" t="s">
        <v>314</v>
      </c>
    </row>
    <row r="38" spans="1:4">
      <c r="A38" s="40" t="s">
        <v>118</v>
      </c>
      <c r="B38" s="41" t="s">
        <v>119</v>
      </c>
      <c r="C38" t="s">
        <v>315</v>
      </c>
    </row>
    <row r="39" spans="1:4">
      <c r="A39" s="40" t="s">
        <v>71</v>
      </c>
      <c r="B39" s="41">
        <v>2</v>
      </c>
      <c r="C39" t="s">
        <v>316</v>
      </c>
    </row>
    <row r="40" spans="1:4">
      <c r="A40" s="40" t="s">
        <v>111</v>
      </c>
      <c r="B40" s="41">
        <v>25</v>
      </c>
      <c r="C40" t="s">
        <v>317</v>
      </c>
    </row>
    <row r="41" spans="1:4">
      <c r="A41" s="40" t="s">
        <v>92</v>
      </c>
      <c r="B41" s="41">
        <v>12</v>
      </c>
      <c r="C41" t="s">
        <v>318</v>
      </c>
    </row>
    <row r="42" spans="1:4">
      <c r="A42" s="40" t="s">
        <v>95</v>
      </c>
      <c r="B42" s="41">
        <v>38</v>
      </c>
      <c r="C42" t="s">
        <v>319</v>
      </c>
    </row>
    <row r="43" spans="1:4">
      <c r="A43" s="201" t="s">
        <v>199</v>
      </c>
      <c r="B43" s="202">
        <v>36</v>
      </c>
    </row>
    <row r="44" spans="1:4">
      <c r="A44" s="201" t="s">
        <v>191</v>
      </c>
      <c r="B44" s="202">
        <v>60</v>
      </c>
      <c r="C44" t="s">
        <v>320</v>
      </c>
    </row>
    <row r="45" spans="1:4">
      <c r="A45" s="40" t="s">
        <v>112</v>
      </c>
      <c r="B45" s="41">
        <v>29</v>
      </c>
      <c r="C45" t="s">
        <v>321</v>
      </c>
    </row>
    <row r="46" spans="1:4">
      <c r="A46" s="40" t="s">
        <v>138</v>
      </c>
      <c r="B46" s="41">
        <v>7</v>
      </c>
      <c r="C46" t="s">
        <v>322</v>
      </c>
    </row>
    <row r="47" spans="1:4">
      <c r="A47" s="40" t="s">
        <v>98</v>
      </c>
      <c r="B47" s="41">
        <v>34</v>
      </c>
      <c r="C47" t="s">
        <v>323</v>
      </c>
    </row>
    <row r="48" spans="1:4">
      <c r="A48" s="40" t="s">
        <v>141</v>
      </c>
      <c r="B48" s="41">
        <v>33</v>
      </c>
      <c r="C48" t="s">
        <v>324</v>
      </c>
    </row>
    <row r="49" spans="1:3">
      <c r="A49" s="40" t="s">
        <v>114</v>
      </c>
      <c r="B49" s="41">
        <v>15</v>
      </c>
      <c r="C49" t="s">
        <v>325</v>
      </c>
    </row>
    <row r="50" spans="1:3">
      <c r="A50" s="40" t="s">
        <v>144</v>
      </c>
      <c r="B50" s="41">
        <v>4</v>
      </c>
      <c r="C50" t="s">
        <v>326</v>
      </c>
    </row>
    <row r="51" spans="1:3">
      <c r="A51" s="53" t="s">
        <v>64</v>
      </c>
      <c r="B51" s="54">
        <v>21</v>
      </c>
      <c r="C51" t="s">
        <v>327</v>
      </c>
    </row>
    <row r="52" spans="1:3">
      <c r="A52" s="40" t="s">
        <v>116</v>
      </c>
      <c r="B52" s="41">
        <v>46</v>
      </c>
      <c r="C52" t="s">
        <v>328</v>
      </c>
    </row>
    <row r="53" spans="1:3">
      <c r="A53" s="201" t="s">
        <v>187</v>
      </c>
      <c r="B53" s="202">
        <v>40</v>
      </c>
      <c r="C53" t="s">
        <v>329</v>
      </c>
    </row>
    <row r="54" spans="1:3">
      <c r="A54" s="40" t="s">
        <v>151</v>
      </c>
      <c r="B54" s="41" t="s">
        <v>152</v>
      </c>
      <c r="C54" t="s">
        <v>330</v>
      </c>
    </row>
    <row r="55" spans="1:3">
      <c r="A55" s="182" t="s">
        <v>177</v>
      </c>
      <c r="B55" s="183" t="s">
        <v>178</v>
      </c>
      <c r="C55" t="s">
        <v>331</v>
      </c>
    </row>
    <row r="56" spans="1:3">
      <c r="A56" s="40" t="s">
        <v>146</v>
      </c>
      <c r="B56" s="41">
        <v>5</v>
      </c>
      <c r="C56" t="s">
        <v>332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zoomScaleNormal="100" workbookViewId="0">
      <pane xSplit="1" topLeftCell="B1" activePane="topRight" state="frozen"/>
      <selection pane="topRight" activeCell="N5" sqref="N5"/>
    </sheetView>
  </sheetViews>
  <sheetFormatPr baseColWidth="10" defaultColWidth="12.140625" defaultRowHeight="12.75"/>
  <cols>
    <col min="1" max="1" width="27.42578125" customWidth="1"/>
  </cols>
  <sheetData>
    <row r="1" spans="1:15">
      <c r="B1" s="177">
        <v>46204</v>
      </c>
      <c r="C1" s="177">
        <v>46213</v>
      </c>
      <c r="D1" s="177">
        <v>46223</v>
      </c>
      <c r="E1" s="177">
        <v>46235</v>
      </c>
      <c r="F1" s="177">
        <v>46244</v>
      </c>
      <c r="G1" s="177">
        <v>46254</v>
      </c>
      <c r="H1" s="177">
        <v>46266</v>
      </c>
      <c r="I1" s="177">
        <v>46275</v>
      </c>
      <c r="J1" s="177">
        <v>46285</v>
      </c>
      <c r="K1" s="177">
        <v>46296</v>
      </c>
      <c r="L1" s="177">
        <v>46305</v>
      </c>
      <c r="M1" s="177">
        <v>46315</v>
      </c>
      <c r="N1" s="177">
        <v>46327</v>
      </c>
      <c r="O1" s="177">
        <v>46357</v>
      </c>
    </row>
    <row r="2" spans="1:15" ht="38.25">
      <c r="A2" s="406" t="s">
        <v>333</v>
      </c>
    </row>
    <row r="3" spans="1:15" ht="25.5">
      <c r="A3" s="406" t="s">
        <v>334</v>
      </c>
    </row>
    <row r="4" spans="1:15" ht="38.25">
      <c r="A4" s="406" t="s">
        <v>335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Lisez-moi</vt:lpstr>
      <vt:lpstr>Réserves 2026</vt:lpstr>
      <vt:lpstr>Bilan_BSH</vt:lpstr>
      <vt:lpstr>Cartographie</vt:lpstr>
      <vt:lpstr>Réserves 2025</vt:lpstr>
      <vt:lpstr>Correspondance CODE</vt:lpstr>
      <vt:lpstr>suivi_droits_acquis_Entraygues</vt:lpstr>
      <vt:lpstr>'Réserves 2026'!Excel_BuiltIn__FilterDatabase</vt:lpstr>
      <vt:lpstr>'Réserves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SEGARD Louise-Adélie</dc:creator>
  <dc:description/>
  <cp:lastModifiedBy>TEOULET Benjamin</cp:lastModifiedBy>
  <cp:revision>27</cp:revision>
  <dcterms:created xsi:type="dcterms:W3CDTF">2023-10-13T16:32:54Z</dcterms:created>
  <dcterms:modified xsi:type="dcterms:W3CDTF">2026-02-16T08:49:31Z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